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\Home_Folder_VIP$\hrabra\Desktop\VZ stavební práce\příloha č. 6a_položkový rozpočet_část Vznik učeben společensko-vědních předmětů\"/>
    </mc:Choice>
  </mc:AlternateContent>
  <bookViews>
    <workbookView xWindow="-105" yWindow="-105" windowWidth="23250" windowHeight="12570" firstSheet="1" activeTab="1"/>
  </bookViews>
  <sheets>
    <sheet name="Rekapitulace stavby" sheetId="1" state="veryHidden" r:id="rId1"/>
    <sheet name="2023-4-24-ZS - Stavební ú..." sheetId="2" r:id="rId2"/>
  </sheets>
  <definedNames>
    <definedName name="_xlnm._FilterDatabase" localSheetId="1" hidden="1">'2023-4-24-ZS - Stavební ú...'!$C$129:$K$216</definedName>
    <definedName name="_xlnm.Print_Titles" localSheetId="1">'2023-4-24-ZS - Stavební ú...'!$129:$129</definedName>
    <definedName name="_xlnm.Print_Titles" localSheetId="0">'Rekapitulace stavby'!$92:$92</definedName>
    <definedName name="_xlnm.Print_Area" localSheetId="1">'2023-4-24-ZS - Stavební ú...'!$C$4:$J$76,'2023-4-24-ZS - Stavební ú...'!$C$119:$J$216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16" i="2"/>
  <c r="BH216" i="2"/>
  <c r="BG216" i="2"/>
  <c r="BF216" i="2"/>
  <c r="T216" i="2"/>
  <c r="T215" i="2"/>
  <c r="T214" i="2" s="1"/>
  <c r="R216" i="2"/>
  <c r="R215" i="2"/>
  <c r="R214" i="2"/>
  <c r="P216" i="2"/>
  <c r="P215" i="2" s="1"/>
  <c r="P214" i="2" s="1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T207" i="2" s="1"/>
  <c r="R208" i="2"/>
  <c r="R207" i="2"/>
  <c r="P208" i="2"/>
  <c r="P207" i="2" s="1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R194" i="2" s="1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T176" i="2" s="1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T166" i="2" s="1"/>
  <c r="R167" i="2"/>
  <c r="R166" i="2" s="1"/>
  <c r="P167" i="2"/>
  <c r="P166" i="2" s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F126" i="2"/>
  <c r="F124" i="2"/>
  <c r="E122" i="2"/>
  <c r="F89" i="2"/>
  <c r="F87" i="2"/>
  <c r="E85" i="2"/>
  <c r="J22" i="2"/>
  <c r="E22" i="2"/>
  <c r="J90" i="2"/>
  <c r="J21" i="2"/>
  <c r="J19" i="2"/>
  <c r="E19" i="2"/>
  <c r="J126" i="2" s="1"/>
  <c r="J18" i="2"/>
  <c r="J16" i="2"/>
  <c r="E16" i="2"/>
  <c r="F90" i="2"/>
  <c r="J15" i="2"/>
  <c r="J87" i="2"/>
  <c r="L90" i="1"/>
  <c r="AM90" i="1"/>
  <c r="AM89" i="1"/>
  <c r="L89" i="1"/>
  <c r="AM87" i="1"/>
  <c r="L87" i="1"/>
  <c r="L85" i="1"/>
  <c r="L84" i="1"/>
  <c r="BK195" i="2"/>
  <c r="J161" i="2"/>
  <c r="J204" i="2"/>
  <c r="J180" i="2"/>
  <c r="BK152" i="2"/>
  <c r="BK137" i="2"/>
  <c r="J213" i="2"/>
  <c r="BK210" i="2"/>
  <c r="J196" i="2"/>
  <c r="J178" i="2"/>
  <c r="BK161" i="2"/>
  <c r="J143" i="2"/>
  <c r="J201" i="2"/>
  <c r="J157" i="2"/>
  <c r="J134" i="2"/>
  <c r="BK178" i="2"/>
  <c r="J158" i="2"/>
  <c r="J145" i="2"/>
  <c r="BK193" i="2"/>
  <c r="J167" i="2"/>
  <c r="J135" i="2"/>
  <c r="J202" i="2"/>
  <c r="BK186" i="2"/>
  <c r="J170" i="2"/>
  <c r="J150" i="2"/>
  <c r="BK140" i="2"/>
  <c r="BK211" i="2"/>
  <c r="BK204" i="2"/>
  <c r="J184" i="2"/>
  <c r="J164" i="2"/>
  <c r="BK146" i="2"/>
  <c r="J203" i="2"/>
  <c r="J179" i="2"/>
  <c r="J137" i="2"/>
  <c r="BK180" i="2"/>
  <c r="J159" i="2"/>
  <c r="J140" i="2"/>
  <c r="BK202" i="2"/>
  <c r="J182" i="2"/>
  <c r="J154" i="2"/>
  <c r="BK206" i="2"/>
  <c r="J198" i="2"/>
  <c r="J171" i="2"/>
  <c r="J162" i="2"/>
  <c r="BK136" i="2"/>
  <c r="BK212" i="2"/>
  <c r="BK205" i="2"/>
  <c r="BK190" i="2"/>
  <c r="BK175" i="2"/>
  <c r="BK159" i="2"/>
  <c r="BK139" i="2"/>
  <c r="J190" i="2"/>
  <c r="J141" i="2"/>
  <c r="BK182" i="2"/>
  <c r="BK170" i="2"/>
  <c r="BK147" i="2"/>
  <c r="J191" i="2"/>
  <c r="BK163" i="2"/>
  <c r="J142" i="2"/>
  <c r="BK203" i="2"/>
  <c r="BK188" i="2"/>
  <c r="BK164" i="2"/>
  <c r="BK155" i="2"/>
  <c r="J212" i="2"/>
  <c r="J206" i="2"/>
  <c r="J193" i="2"/>
  <c r="J177" i="2"/>
  <c r="BK154" i="2"/>
  <c r="BK135" i="2"/>
  <c r="BK183" i="2"/>
  <c r="BK153" i="2"/>
  <c r="BK189" i="2"/>
  <c r="BK171" i="2"/>
  <c r="BK150" i="2"/>
  <c r="BK134" i="2"/>
  <c r="BK200" i="2"/>
  <c r="BK174" i="2"/>
  <c r="J151" i="2"/>
  <c r="J208" i="2"/>
  <c r="BK192" i="2"/>
  <c r="J183" i="2"/>
  <c r="J146" i="2"/>
  <c r="BK216" i="2"/>
  <c r="J210" i="2"/>
  <c r="BK191" i="2"/>
  <c r="BK167" i="2"/>
  <c r="BK157" i="2"/>
  <c r="BK142" i="2"/>
  <c r="J192" i="2"/>
  <c r="BK177" i="2"/>
  <c r="J152" i="2"/>
  <c r="J188" i="2"/>
  <c r="BK179" i="2"/>
  <c r="J153" i="2"/>
  <c r="BK133" i="2"/>
  <c r="BK196" i="2"/>
  <c r="BK156" i="2"/>
  <c r="AS94" i="1"/>
  <c r="BK201" i="2"/>
  <c r="BK184" i="2"/>
  <c r="BK165" i="2"/>
  <c r="BK158" i="2"/>
  <c r="J139" i="2"/>
  <c r="BK213" i="2"/>
  <c r="BK208" i="2"/>
  <c r="J195" i="2"/>
  <c r="BK162" i="2"/>
  <c r="J144" i="2"/>
  <c r="BK198" i="2"/>
  <c r="J155" i="2"/>
  <c r="J133" i="2"/>
  <c r="J174" i="2"/>
  <c r="J156" i="2"/>
  <c r="BK141" i="2"/>
  <c r="BK197" i="2"/>
  <c r="BK187" i="2"/>
  <c r="BK144" i="2"/>
  <c r="J205" i="2"/>
  <c r="J197" i="2"/>
  <c r="J163" i="2"/>
  <c r="BK145" i="2"/>
  <c r="J216" i="2"/>
  <c r="J211" i="2"/>
  <c r="J200" i="2"/>
  <c r="J189" i="2"/>
  <c r="J165" i="2"/>
  <c r="J147" i="2"/>
  <c r="J186" i="2"/>
  <c r="BK143" i="2"/>
  <c r="J187" i="2"/>
  <c r="J175" i="2"/>
  <c r="BK151" i="2"/>
  <c r="J136" i="2"/>
  <c r="BK132" i="2" l="1"/>
  <c r="P138" i="2"/>
  <c r="P149" i="2"/>
  <c r="R160" i="2"/>
  <c r="T169" i="2"/>
  <c r="BK176" i="2"/>
  <c r="J176" i="2"/>
  <c r="J104" i="2"/>
  <c r="BK185" i="2"/>
  <c r="J185" i="2"/>
  <c r="J106" i="2" s="1"/>
  <c r="P199" i="2"/>
  <c r="P132" i="2"/>
  <c r="P131" i="2" s="1"/>
  <c r="BK149" i="2"/>
  <c r="J149" i="2"/>
  <c r="J98" i="2"/>
  <c r="P160" i="2"/>
  <c r="P169" i="2"/>
  <c r="R173" i="2"/>
  <c r="BK181" i="2"/>
  <c r="J181" i="2"/>
  <c r="J105" i="2"/>
  <c r="P185" i="2"/>
  <c r="P194" i="2"/>
  <c r="R199" i="2"/>
  <c r="BK209" i="2"/>
  <c r="J209" i="2"/>
  <c r="J110" i="2" s="1"/>
  <c r="T132" i="2"/>
  <c r="T138" i="2"/>
  <c r="BK160" i="2"/>
  <c r="J160" i="2"/>
  <c r="J99" i="2"/>
  <c r="BK173" i="2"/>
  <c r="J173" i="2"/>
  <c r="J103" i="2" s="1"/>
  <c r="T173" i="2"/>
  <c r="P181" i="2"/>
  <c r="R185" i="2"/>
  <c r="T194" i="2"/>
  <c r="P209" i="2"/>
  <c r="BK138" i="2"/>
  <c r="J138" i="2"/>
  <c r="J97" i="2" s="1"/>
  <c r="R149" i="2"/>
  <c r="T160" i="2"/>
  <c r="R169" i="2"/>
  <c r="R176" i="2"/>
  <c r="T181" i="2"/>
  <c r="BK194" i="2"/>
  <c r="J194" i="2"/>
  <c r="J107" i="2" s="1"/>
  <c r="BK199" i="2"/>
  <c r="J199" i="2"/>
  <c r="J108" i="2"/>
  <c r="R209" i="2"/>
  <c r="R132" i="2"/>
  <c r="R131" i="2" s="1"/>
  <c r="R138" i="2"/>
  <c r="T149" i="2"/>
  <c r="BK169" i="2"/>
  <c r="J169" i="2"/>
  <c r="J102" i="2"/>
  <c r="P173" i="2"/>
  <c r="P176" i="2"/>
  <c r="R181" i="2"/>
  <c r="T185" i="2"/>
  <c r="T199" i="2"/>
  <c r="T209" i="2"/>
  <c r="BK207" i="2"/>
  <c r="J207" i="2"/>
  <c r="J109" i="2"/>
  <c r="BK166" i="2"/>
  <c r="J166" i="2" s="1"/>
  <c r="J100" i="2" s="1"/>
  <c r="BK215" i="2"/>
  <c r="J215" i="2"/>
  <c r="J112" i="2"/>
  <c r="F127" i="2"/>
  <c r="BE139" i="2"/>
  <c r="BE142" i="2"/>
  <c r="BE146" i="2"/>
  <c r="BE152" i="2"/>
  <c r="BE154" i="2"/>
  <c r="BE157" i="2"/>
  <c r="BE158" i="2"/>
  <c r="BE162" i="2"/>
  <c r="BE174" i="2"/>
  <c r="BE188" i="2"/>
  <c r="BE190" i="2"/>
  <c r="J124" i="2"/>
  <c r="BE135" i="2"/>
  <c r="BE136" i="2"/>
  <c r="BE140" i="2"/>
  <c r="BE147" i="2"/>
  <c r="BE156" i="2"/>
  <c r="BE167" i="2"/>
  <c r="BE175" i="2"/>
  <c r="BE178" i="2"/>
  <c r="BE182" i="2"/>
  <c r="BE184" i="2"/>
  <c r="BE191" i="2"/>
  <c r="BE195" i="2"/>
  <c r="BE197" i="2"/>
  <c r="BE200" i="2"/>
  <c r="BE202" i="2"/>
  <c r="J127" i="2"/>
  <c r="BE133" i="2"/>
  <c r="BE155" i="2"/>
  <c r="BE163" i="2"/>
  <c r="BE164" i="2"/>
  <c r="BE183" i="2"/>
  <c r="BE192" i="2"/>
  <c r="BE193" i="2"/>
  <c r="BE198" i="2"/>
  <c r="BE203" i="2"/>
  <c r="BE205" i="2"/>
  <c r="BE208" i="2"/>
  <c r="BE210" i="2"/>
  <c r="BE211" i="2"/>
  <c r="BE212" i="2"/>
  <c r="BE213" i="2"/>
  <c r="BE216" i="2"/>
  <c r="J89" i="2"/>
  <c r="BE134" i="2"/>
  <c r="BE144" i="2"/>
  <c r="BE151" i="2"/>
  <c r="BE153" i="2"/>
  <c r="BE159" i="2"/>
  <c r="BE161" i="2"/>
  <c r="BE177" i="2"/>
  <c r="BE187" i="2"/>
  <c r="BE196" i="2"/>
  <c r="BE137" i="2"/>
  <c r="BE141" i="2"/>
  <c r="BE143" i="2"/>
  <c r="BE145" i="2"/>
  <c r="BE150" i="2"/>
  <c r="BE165" i="2"/>
  <c r="BE170" i="2"/>
  <c r="BE171" i="2"/>
  <c r="BE179" i="2"/>
  <c r="BE180" i="2"/>
  <c r="BE186" i="2"/>
  <c r="BE189" i="2"/>
  <c r="BE201" i="2"/>
  <c r="BE204" i="2"/>
  <c r="BE206" i="2"/>
  <c r="F35" i="2"/>
  <c r="BD95" i="1" s="1"/>
  <c r="BD94" i="1" s="1"/>
  <c r="W33" i="1" s="1"/>
  <c r="F33" i="2"/>
  <c r="BB95" i="1" s="1"/>
  <c r="BB94" i="1" s="1"/>
  <c r="AX94" i="1" s="1"/>
  <c r="F34" i="2"/>
  <c r="BC95" i="1" s="1"/>
  <c r="BC94" i="1" s="1"/>
  <c r="W32" i="1" s="1"/>
  <c r="J32" i="2"/>
  <c r="AW95" i="1" s="1"/>
  <c r="F32" i="2"/>
  <c r="BA95" i="1" s="1"/>
  <c r="BA94" i="1" s="1"/>
  <c r="W30" i="1" s="1"/>
  <c r="R168" i="2" l="1"/>
  <c r="R130" i="2" s="1"/>
  <c r="T131" i="2"/>
  <c r="P168" i="2"/>
  <c r="P130" i="2"/>
  <c r="AU95" i="1" s="1"/>
  <c r="AU94" i="1" s="1"/>
  <c r="T168" i="2"/>
  <c r="BK131" i="2"/>
  <c r="J131" i="2" s="1"/>
  <c r="J95" i="2" s="1"/>
  <c r="J132" i="2"/>
  <c r="J96" i="2"/>
  <c r="BK168" i="2"/>
  <c r="J168" i="2" s="1"/>
  <c r="J101" i="2" s="1"/>
  <c r="BK214" i="2"/>
  <c r="J214" i="2" s="1"/>
  <c r="J111" i="2" s="1"/>
  <c r="W31" i="1"/>
  <c r="AW94" i="1"/>
  <c r="AK30" i="1" s="1"/>
  <c r="J31" i="2"/>
  <c r="AV95" i="1" s="1"/>
  <c r="AT95" i="1" s="1"/>
  <c r="F31" i="2"/>
  <c r="AZ95" i="1" s="1"/>
  <c r="AZ94" i="1" s="1"/>
  <c r="W29" i="1" s="1"/>
  <c r="AY94" i="1"/>
  <c r="T130" i="2" l="1"/>
  <c r="BK130" i="2"/>
  <c r="J130" i="2"/>
  <c r="J94" i="2" s="1"/>
  <c r="AV94" i="1"/>
  <c r="AK29" i="1" s="1"/>
  <c r="J28" i="2" l="1"/>
  <c r="AG95" i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<sst xmlns="http://schemas.openxmlformats.org/spreadsheetml/2006/main" count="1314" uniqueCount="432">
  <si>
    <t>Export Komplet</t>
  </si>
  <si>
    <t/>
  </si>
  <si>
    <t>2.0</t>
  </si>
  <si>
    <t>False</t>
  </si>
  <si>
    <t>{9a664042-f50c-4f71-ac25-2b794708ca5e}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</si>
  <si>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</si>
  <si>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</si>
  <si>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</si>
  <si>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</si>
  <si>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</si>
  <si>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</si>
  <si>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</si>
  <si>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</si>
  <si>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</si>
  <si>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2023/4/24-ZS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</si>
  <si>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</si>
  <si>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</si>
  <si>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úpravy-3.n.p.- učebny</t>
  </si>
  <si>
    <t>KSO:</t>
  </si>
  <si>
    <t>CC-CZ:</t>
  </si>
  <si>
    <t>Místo:</t>
  </si>
  <si>
    <t>B. Němcové 482, Ml. boleslav</t>
  </si>
  <si>
    <t>Datum:</t>
  </si>
  <si>
    <t>9. 5. 2023</t>
  </si>
  <si>
    <t>Zadavatel:</t>
  </si>
  <si>
    <t>IČ:</t>
  </si>
  <si>
    <t>000 66 711</t>
  </si>
  <si>
    <t>SZŠ, B. Němcové 482, Mladá Boleslav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</si>
  <si>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</si>
  <si>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</si>
  <si>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</si>
  <si>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</si>
  <si>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</si>
  <si>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</si>
  <si>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</si>
  <si>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</si>
  <si>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</si>
  <si>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</si>
  <si>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</si>
  <si>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</si>
  <si>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</si>
  <si>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</si>
  <si>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</si>
  <si>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</si>
  <si>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</si>
  <si>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</si>
  <si>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</si>
  <si>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</si>
  <si>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</si>
  <si>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</si>
  <si>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</si>
  <si>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</si>
  <si>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</si>
  <si>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</si>
  <si>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</si>
  <si>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</si>
  <si>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</si>
  <si>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</si>
  <si>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</si>
  <si>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</si>
  <si>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</si>
  <si>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</si>
  <si>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</si>
  <si>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</si>
  <si>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</si>
  <si>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</si>
  <si>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</si>
  <si>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</si>
  <si>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</si>
  <si>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</si>
  <si>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</si>
  <si>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</si>
  <si>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</si>
  <si>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</si>
  <si>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</si>
  <si>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</si>
  <si>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</si>
  <si>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</si>
  <si>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</si>
  <si>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</si>
  <si>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</si>
  <si>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</si>
  <si>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</si>
  <si>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</si>
  <si>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</si>
  <si>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</si>
  <si>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</si>
  <si>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</si>
  <si>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</si>
  <si>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</si>
  <si>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</si>
  <si>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</si>
  <si>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</si>
  <si>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</si>
  <si>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</si>
  <si>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</si>
  <si>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</si>
  <si>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</si>
  <si>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741 - Elektroinstalace - silnoproud,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</si>
  <si>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</si>
  <si>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</si>
  <si>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</si>
  <si>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</si>
  <si>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</si>
  <si>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</si>
  <si>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</si>
  <si>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</si>
  <si>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</si>
  <si>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</si>
  <si>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</si>
  <si>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</si>
  <si>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</si>
  <si>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</si>
  <si>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</si>
  <si>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</si>
  <si>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</si>
  <si>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</si>
  <si>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</si>
  <si>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</si>
  <si>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</si>
  <si>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</si>
  <si>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</si>
  <si>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</si>
  <si>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</si>
  <si>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</si>
  <si>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</si>
  <si>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35</t>
  </si>
  <si>
    <t>K</t>
  </si>
  <si>
    <t>310238211</t>
  </si>
  <si>
    <t>Zazdívka otvorů pl přes 0,25 do 1 m2 ve zdivu nadzákladovém cihlami pálenými na MVC</t>
  </si>
  <si>
    <t>m3</t>
  </si>
  <si>
    <t>4</t>
  </si>
  <si>
    <t>304566862</t>
  </si>
  <si>
    <t>36</t>
  </si>
  <si>
    <t>317121251</t>
  </si>
  <si>
    <t>Montáž ŽB překladů prefabrikovaných do rýh světlosti otvoru přes 1050 do 1800 mm</t>
  </si>
  <si>
    <t>kus</t>
  </si>
  <si>
    <t>1737901400</t>
  </si>
  <si>
    <t>37</t>
  </si>
  <si>
    <t>M</t>
  </si>
  <si>
    <t>59640023</t>
  </si>
  <si>
    <t>překlad keramický nosný š 70mm dl 1,50m</t>
  </si>
  <si>
    <t>8</t>
  </si>
  <si>
    <t>-2055665249</t>
  </si>
  <si>
    <t>39</t>
  </si>
  <si>
    <t>319202331</t>
  </si>
  <si>
    <t>Vyrovnání nerovného povrchu zdiva tl přes 80 do 150 mm přizděním</t>
  </si>
  <si>
    <t>m2</t>
  </si>
  <si>
    <t>1360648553</t>
  </si>
  <si>
    <t>40</t>
  </si>
  <si>
    <t>340239212</t>
  </si>
  <si>
    <t>Zazdívka otvorů v příčkách nebo stěnách pl přes 1 do 4 m2 cihlami plnými tl přes 100 mm</t>
  </si>
  <si>
    <t>1670070369</t>
  </si>
  <si>
    <t>6</t>
  </si>
  <si>
    <t>Úpravy povrchů, podlahy a osazování výplní</t>
  </si>
  <si>
    <t>26</t>
  </si>
  <si>
    <t>611315111</t>
  </si>
  <si>
    <t>Vápenná hladká omítka rýh ve stropech š do 150 mm</t>
  </si>
  <si>
    <t>412477270</t>
  </si>
  <si>
    <t>28</t>
  </si>
  <si>
    <t>611325421</t>
  </si>
  <si>
    <t>Oprava vnitřní vápenocementové štukové omítky stropů v rozsahu plochy do 10 %</t>
  </si>
  <si>
    <t>-2139154039</t>
  </si>
  <si>
    <t>41</t>
  </si>
  <si>
    <t>612135101</t>
  </si>
  <si>
    <t>Hrubá výplň rýh ve stěnách maltou jakékoli šířky rýhy</t>
  </si>
  <si>
    <t>1848379415</t>
  </si>
  <si>
    <t>27</t>
  </si>
  <si>
    <t>612315111</t>
  </si>
  <si>
    <t>Vápenná hladká omítka rýh ve stěnách š do 150 mm</t>
  </si>
  <si>
    <t>-770478272</t>
  </si>
  <si>
    <t>31</t>
  </si>
  <si>
    <t>612325403</t>
  </si>
  <si>
    <t>Oprava vnitřní vápenocementové hrubé omítky stěn v rozsahu plochy přes 30 do 50 %</t>
  </si>
  <si>
    <t>973781865</t>
  </si>
  <si>
    <t>29</t>
  </si>
  <si>
    <t>612325422</t>
  </si>
  <si>
    <t>Oprava vnitřní vápenocementové štukové omítky stěn v rozsahu plochy přes 10 do 30 %</t>
  </si>
  <si>
    <t>1830012878</t>
  </si>
  <si>
    <t>42</t>
  </si>
  <si>
    <t>631312141</t>
  </si>
  <si>
    <t>Doplnění rýh v dosavadních mazaninách betonem prostým</t>
  </si>
  <si>
    <t>-649841066</t>
  </si>
  <si>
    <t>32</t>
  </si>
  <si>
    <t>642944121</t>
  </si>
  <si>
    <t>Osazování ocelových zárubní dodatečné pl do 2,5 m2</t>
  </si>
  <si>
    <t>-78049941</t>
  </si>
  <si>
    <t>33</t>
  </si>
  <si>
    <t>55331481</t>
  </si>
  <si>
    <t>zárubeň jednokřídlá ocelová pro zdění tl stěny 75-100mm rozměru 700/1970, 2100mm</t>
  </si>
  <si>
    <t>1673550100</t>
  </si>
  <si>
    <t>P</t>
  </si>
  <si>
    <t>Poznámka k položce:_x000D_
YH, YH s drážkou, YZP</t>
  </si>
  <si>
    <t>9</t>
  </si>
  <si>
    <t>Ostatní konstrukce a práce, bourání</t>
  </si>
  <si>
    <t>53</t>
  </si>
  <si>
    <t>949101112</t>
  </si>
  <si>
    <t>Lešení pomocné pro objekty pozemních staveb s lešeňovou podlahou v přes 1,9 do 3,5 m zatížení do 150 kg/m2</t>
  </si>
  <si>
    <t>1197280688</t>
  </si>
  <si>
    <t>80</t>
  </si>
  <si>
    <t>953993555R</t>
  </si>
  <si>
    <t>Drobné stavební ůkony</t>
  </si>
  <si>
    <t>soubor</t>
  </si>
  <si>
    <t>-462421226</t>
  </si>
  <si>
    <t>16</t>
  </si>
  <si>
    <t>962023490</t>
  </si>
  <si>
    <t>Bourání zdiva nadzákladového smíšeného na do 1 m3</t>
  </si>
  <si>
    <t>1562673223</t>
  </si>
  <si>
    <t>5</t>
  </si>
  <si>
    <t>962031133</t>
  </si>
  <si>
    <t>Bourání příček z cihel pálených na MVC tl do 150 mm</t>
  </si>
  <si>
    <t>-929695449</t>
  </si>
  <si>
    <t>17</t>
  </si>
  <si>
    <t>965041331</t>
  </si>
  <si>
    <t>Bourání mazanin škvárobetonových tl do 100 mm pl do 4 m2</t>
  </si>
  <si>
    <t>-187677349</t>
  </si>
  <si>
    <t>966032921R</t>
  </si>
  <si>
    <t>Odsekání zavázaných cihel po vybourání příček</t>
  </si>
  <si>
    <t>m</t>
  </si>
  <si>
    <t>-324627205</t>
  </si>
  <si>
    <t>968072455</t>
  </si>
  <si>
    <t>Vybourání kovových dveřních zárubní pl do 2 m2</t>
  </si>
  <si>
    <t>151090056</t>
  </si>
  <si>
    <t>18</t>
  </si>
  <si>
    <t>971035681</t>
  </si>
  <si>
    <t>Vybourání otvorů ve zdivu cihelném pl do 4 m2 na MC tl do 900 mm</t>
  </si>
  <si>
    <t>-373883873</t>
  </si>
  <si>
    <t>79</t>
  </si>
  <si>
    <t>973031826</t>
  </si>
  <si>
    <t>Vysekání kapes ve zdivu cihelném na MV nebo MVC pro zavázání zdí tl do 600 mm</t>
  </si>
  <si>
    <t>1919654968</t>
  </si>
  <si>
    <t>19</t>
  </si>
  <si>
    <t>978059541</t>
  </si>
  <si>
    <t>Odsekání a odebrání obkladů stěn z vnitřních obkládaček plochy přes 1 m2</t>
  </si>
  <si>
    <t>-679528271</t>
  </si>
  <si>
    <t>997</t>
  </si>
  <si>
    <t>Přesun sutě</t>
  </si>
  <si>
    <t>20</t>
  </si>
  <si>
    <t>997013214</t>
  </si>
  <si>
    <t>Vnitrostaveništní doprava suti a vybouraných hmot pro budovy v přes 12 do 15 m ručně</t>
  </si>
  <si>
    <t>t</t>
  </si>
  <si>
    <t>907790430</t>
  </si>
  <si>
    <t>22</t>
  </si>
  <si>
    <t>997013501</t>
  </si>
  <si>
    <t>Odvoz suti a vybouraných hmot na skládku nebo meziskládku do 1 km se složením</t>
  </si>
  <si>
    <t>2123267429</t>
  </si>
  <si>
    <t>23</t>
  </si>
  <si>
    <t>997013509</t>
  </si>
  <si>
    <t>Příplatek k odvozu suti a vybouraných hmot na skládku ZKD 1 km přes 1 km</t>
  </si>
  <si>
    <t>-1434969547</t>
  </si>
  <si>
    <t>25</t>
  </si>
  <si>
    <t>997013609</t>
  </si>
  <si>
    <t>Poplatek za uložení na skládce (skládkovné) stavebního odpadu ze směsí nebo oddělených frakcí betonu, cihel a keramických výrobků kód odpadu 17 01 07</t>
  </si>
  <si>
    <t>467154632</t>
  </si>
  <si>
    <t>24</t>
  </si>
  <si>
    <t>997013631</t>
  </si>
  <si>
    <t>Poplatek za uložení na skládce (skládkovné) stavebního odpadu směsného kód odpadu 17 09 04</t>
  </si>
  <si>
    <t>-1602166967</t>
  </si>
  <si>
    <t>998</t>
  </si>
  <si>
    <t>Přesun hmot</t>
  </si>
  <si>
    <t>52</t>
  </si>
  <si>
    <t>998018003</t>
  </si>
  <si>
    <t>Přesun hmot ruční pro budovy v přes 12 do 24 m</t>
  </si>
  <si>
    <t>-121472844</t>
  </si>
  <si>
    <t>PSV</t>
  </si>
  <si>
    <t>Práce a dodávky PSV</t>
  </si>
  <si>
    <t>722</t>
  </si>
  <si>
    <t>Zdravotechnika - vnitřní vodovod</t>
  </si>
  <si>
    <t>70</t>
  </si>
  <si>
    <t>722173156R</t>
  </si>
  <si>
    <t>Demontáž stávajících zařizovacích předmětů a rozvodů, nové rozvody vody a odpadů, sekání rýh</t>
  </si>
  <si>
    <t>1980879548</t>
  </si>
  <si>
    <t>71</t>
  </si>
  <si>
    <t>722173164R</t>
  </si>
  <si>
    <t>Kompletace</t>
  </si>
  <si>
    <t>-1706979610</t>
  </si>
  <si>
    <t>Poznámka k položce:_x000D_
Umývadlo      1 ks_x000D_
Baterie umývadlová      1 ks</t>
  </si>
  <si>
    <t>741</t>
  </si>
  <si>
    <t>Elektroinstalace - silnoproud, slaboproud</t>
  </si>
  <si>
    <t>73</t>
  </si>
  <si>
    <t>741320012R</t>
  </si>
  <si>
    <t>Silnoproud</t>
  </si>
  <si>
    <t>-1177785512</t>
  </si>
  <si>
    <t>81</t>
  </si>
  <si>
    <t>741320013R</t>
  </si>
  <si>
    <t>Slaboproud</t>
  </si>
  <si>
    <t>795971896</t>
  </si>
  <si>
    <t>762</t>
  </si>
  <si>
    <t>Konstrukce tesařské</t>
  </si>
  <si>
    <t>76</t>
  </si>
  <si>
    <t>762511254R</t>
  </si>
  <si>
    <t>Laťový rošt + 1 x OSB 18 mm + 1 x OSB 22 mm, broušení, vyčištění, oprášení</t>
  </si>
  <si>
    <t>1721036069</t>
  </si>
  <si>
    <t>762511894R</t>
  </si>
  <si>
    <t>Demontáž kce podkladové dvouvrstvé z desek dřevoštěpkových tl do 2x15 mm na pero a drážku šroubovaných vč pomocných konstrukcí ( roštu )</t>
  </si>
  <si>
    <t>1582688445</t>
  </si>
  <si>
    <t>77</t>
  </si>
  <si>
    <t>998762103</t>
  </si>
  <si>
    <t>Přesun hmot tonážní pro kce tesařské v objektech v přes 12 do 24 m</t>
  </si>
  <si>
    <t>-335783240</t>
  </si>
  <si>
    <t>78</t>
  </si>
  <si>
    <t>998762181</t>
  </si>
  <si>
    <t>Příplatek k přesunu hmot tonážní 762 prováděný bez použití mechanizace</t>
  </si>
  <si>
    <t>-1581221540</t>
  </si>
  <si>
    <t>763</t>
  </si>
  <si>
    <t>Konstrukce suché výstavby</t>
  </si>
  <si>
    <t>763711821</t>
  </si>
  <si>
    <t>Demontáž dřevostaveb stěn a příček z panelů s izolací bez omítky tl do 100 mm</t>
  </si>
  <si>
    <t>734203831</t>
  </si>
  <si>
    <t>763711822</t>
  </si>
  <si>
    <t>Demontáž dřevostaveb stěn a příček z panelů s izolací bez omítky tl přes 100 do 150 mm</t>
  </si>
  <si>
    <t>311627918</t>
  </si>
  <si>
    <t>763711823</t>
  </si>
  <si>
    <t>Demontáž dřevostaveb stěn a příček z panelů s izolací bez omítky tl přes 150 do 250 mm</t>
  </si>
  <si>
    <t>1734210536</t>
  </si>
  <si>
    <t>766</t>
  </si>
  <si>
    <t>Konstrukce truhlářské</t>
  </si>
  <si>
    <t>766411811</t>
  </si>
  <si>
    <t>Demontáž truhlářského obložení stěn z panelů plochy do 1,5 m2</t>
  </si>
  <si>
    <t>700208398</t>
  </si>
  <si>
    <t>7</t>
  </si>
  <si>
    <t>766411822</t>
  </si>
  <si>
    <t>Demontáž truhlářského obložení stěn podkladových roštů</t>
  </si>
  <si>
    <t>1726182068</t>
  </si>
  <si>
    <t>48</t>
  </si>
  <si>
    <t>766660001</t>
  </si>
  <si>
    <t>Montáž dveřních křídel otvíravých jednokřídlových š do 0,8 m do ocelové zárubně</t>
  </si>
  <si>
    <t>1691930143</t>
  </si>
  <si>
    <t>49</t>
  </si>
  <si>
    <t>61160051</t>
  </si>
  <si>
    <t>dveře jednokřídlé dřevěné bez povrchové úpravy plné 700x1970mm</t>
  </si>
  <si>
    <t>996754743</t>
  </si>
  <si>
    <t>50</t>
  </si>
  <si>
    <t>766660002</t>
  </si>
  <si>
    <t>Montáž dveřních křídel otvíravých jednokřídlových š přes 0,8 m do ocelové zárubně</t>
  </si>
  <si>
    <t>-1828620769</t>
  </si>
  <si>
    <t>51</t>
  </si>
  <si>
    <t>61160053</t>
  </si>
  <si>
    <t>dveře jednokřídlé dřevěné bez povrchové úpravy plné 900x1970mm</t>
  </si>
  <si>
    <t>800470985</t>
  </si>
  <si>
    <t>13</t>
  </si>
  <si>
    <t>766661821R</t>
  </si>
  <si>
    <t>Demontáž dveřních křídel</t>
  </si>
  <si>
    <t>628398019</t>
  </si>
  <si>
    <t>12</t>
  </si>
  <si>
    <t>766662811</t>
  </si>
  <si>
    <t>Demontáž dveřních prahů u dveří jednokřídlových k opětovnému použití</t>
  </si>
  <si>
    <t>-1658586381</t>
  </si>
  <si>
    <t>776</t>
  </si>
  <si>
    <t>Podlahy povlakové</t>
  </si>
  <si>
    <t>10</t>
  </si>
  <si>
    <t>776201811</t>
  </si>
  <si>
    <t>Demontáž lepených povlakových podlah bez podložky ručně</t>
  </si>
  <si>
    <t>-866772408</t>
  </si>
  <si>
    <t>74</t>
  </si>
  <si>
    <t>776221118R</t>
  </si>
  <si>
    <t>Dodání a montáž PVC Norma XR PUR, vč. sváření a soklování</t>
  </si>
  <si>
    <t>-1495378995</t>
  </si>
  <si>
    <t>11</t>
  </si>
  <si>
    <t>776410811</t>
  </si>
  <si>
    <t>Odstranění soklíků a lišt pryžových nebo plastových</t>
  </si>
  <si>
    <t>-645579810</t>
  </si>
  <si>
    <t>75</t>
  </si>
  <si>
    <t>998776155R</t>
  </si>
  <si>
    <t>Přesun hmot tonážní pro podlahy povlakové v objektech v přes 12 do 24 m</t>
  </si>
  <si>
    <t>-801713580</t>
  </si>
  <si>
    <t>781</t>
  </si>
  <si>
    <t>Dokončovací práce - obklady</t>
  </si>
  <si>
    <t>59</t>
  </si>
  <si>
    <t>781121011</t>
  </si>
  <si>
    <t>Penetrace</t>
  </si>
  <si>
    <t>1822111950</t>
  </si>
  <si>
    <t>54</t>
  </si>
  <si>
    <t>781474154</t>
  </si>
  <si>
    <t>Montáž obkladů vnitřních keramických velkoformátových hladkých přes 4 do 6 ks/m2 lepených flexibilním lepidlem</t>
  </si>
  <si>
    <t>-1955968220</t>
  </si>
  <si>
    <t>55</t>
  </si>
  <si>
    <t>59761055R</t>
  </si>
  <si>
    <t>obklad keramický</t>
  </si>
  <si>
    <t>-1079107451</t>
  </si>
  <si>
    <t>56</t>
  </si>
  <si>
    <t>781494111</t>
  </si>
  <si>
    <t>Plastové profily rohové lepené flexibilním lepidlem</t>
  </si>
  <si>
    <t>1923298407</t>
  </si>
  <si>
    <t>57</t>
  </si>
  <si>
    <t>781495142</t>
  </si>
  <si>
    <t>Průnik obkladem kruhový přes DN 30 do DN 90</t>
  </si>
  <si>
    <t>1004560008</t>
  </si>
  <si>
    <t>61</t>
  </si>
  <si>
    <t>998781103</t>
  </si>
  <si>
    <t>Přesun hmot tonážní pro obklady keramické v objektech v přes 12 do 24 m</t>
  </si>
  <si>
    <t>12614757</t>
  </si>
  <si>
    <t>60</t>
  </si>
  <si>
    <t>998781181</t>
  </si>
  <si>
    <t>Příplatek k přesunu hmot tonážní 781 prováděný bez použití mechanizace</t>
  </si>
  <si>
    <t>-1933642502</t>
  </si>
  <si>
    <t>783</t>
  </si>
  <si>
    <t>Dokončovací práce - nátěry</t>
  </si>
  <si>
    <t>47</t>
  </si>
  <si>
    <t>783354155R</t>
  </si>
  <si>
    <t>Nátěr zárubní, opravy</t>
  </si>
  <si>
    <t>2004404000</t>
  </si>
  <si>
    <t>784</t>
  </si>
  <si>
    <t>Dokončovací práce - malby a tapety</t>
  </si>
  <si>
    <t>46</t>
  </si>
  <si>
    <t>784171155R</t>
  </si>
  <si>
    <t>Zakrývání, olepování</t>
  </si>
  <si>
    <t>1458584441</t>
  </si>
  <si>
    <t>45</t>
  </si>
  <si>
    <t>784181103</t>
  </si>
  <si>
    <t>Základní akrylátová jednonásobná bezbarvá penetrace podkladu v místnostech v přes 3,80 do 5,00 m</t>
  </si>
  <si>
    <t>-678906092</t>
  </si>
  <si>
    <t>44</t>
  </si>
  <si>
    <t>784211103</t>
  </si>
  <si>
    <t>Dvojnásobné bílé malby ze směsí za mokra výborně oděruvzdorných v místnostech v přes 3,80 do 5,00 m</t>
  </si>
  <si>
    <t>1371406714</t>
  </si>
  <si>
    <t>69</t>
  </si>
  <si>
    <t>784324563R</t>
  </si>
  <si>
    <t>Malba omyvatelná do výšky 1,20 m</t>
  </si>
  <si>
    <t>1213476025</t>
  </si>
  <si>
    <t>VRN</t>
  </si>
  <si>
    <t>Vedlejší rozpočtové náklady</t>
  </si>
  <si>
    <t>VRN3</t>
  </si>
  <si>
    <t>Zařízení staveniště</t>
  </si>
  <si>
    <t>68</t>
  </si>
  <si>
    <t>032803000</t>
  </si>
  <si>
    <t>Ostatní vybavení staveniště</t>
  </si>
  <si>
    <t>1024</t>
  </si>
  <si>
    <t>2073620667</t>
  </si>
  <si>
    <t>B. Němcové 482, Mladá Boleslav</t>
  </si>
  <si>
    <t>Rekonstrukce a vznik učeben společensko - vědních předmětů, odborná učebna psychologie_vznik učeben společensko - vědních předmětů</t>
  </si>
  <si>
    <t>SZŠ a VOŠZ, Mladá Boleslav, B. Němcové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</si>
</sst>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35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9" t="s">
        <v>5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5" t="s">
        <v>14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6"/>
      <c r="BE5" s="16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7" t="s">
        <v>17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6"/>
      <c r="BE6" s="163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3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3"/>
      <c r="BS8" s="13" t="s">
        <v>6</v>
      </c>
    </row>
    <row r="9" spans="1:74" ht="14.45" customHeight="1">
      <c r="B9" s="16"/>
      <c r="AR9" s="16"/>
      <c r="BE9" s="163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63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1</v>
      </c>
      <c r="AR11" s="16"/>
      <c r="BE11" s="163"/>
      <c r="BS11" s="13" t="s">
        <v>6</v>
      </c>
    </row>
    <row r="12" spans="1:74" ht="6.95" customHeight="1">
      <c r="B12" s="16"/>
      <c r="AR12" s="16"/>
      <c r="BE12" s="163"/>
      <c r="BS12" s="13" t="s">
        <v>6</v>
      </c>
    </row>
    <row r="13" spans="1:74" ht="12" customHeight="1">
      <c r="B13" s="16"/>
      <c r="D13" s="23" t="s">
        <v>29</v>
      </c>
      <c r="AK13" s="23" t="s">
        <v>25</v>
      </c>
      <c r="AN13" s="25" t="s">
        <v>30</v>
      </c>
      <c r="AR13" s="16"/>
      <c r="BE13" s="163"/>
      <c r="BS13" s="13" t="s">
        <v>6</v>
      </c>
    </row>
    <row r="14" spans="1:74" ht="12.75">
      <c r="B14" s="16"/>
      <c r="E14" s="168" t="s">
        <v>30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23" t="s">
        <v>28</v>
      </c>
      <c r="AN14" s="25" t="s">
        <v>30</v>
      </c>
      <c r="AR14" s="16"/>
      <c r="BE14" s="163"/>
      <c r="BS14" s="13" t="s">
        <v>6</v>
      </c>
    </row>
    <row r="15" spans="1:74" ht="6.95" customHeight="1">
      <c r="B15" s="16"/>
      <c r="AR15" s="16"/>
      <c r="BE15" s="163"/>
      <c r="BS15" s="13" t="s">
        <v>3</v>
      </c>
    </row>
    <row r="16" spans="1:74" ht="12" customHeight="1">
      <c r="B16" s="16"/>
      <c r="D16" s="23" t="s">
        <v>31</v>
      </c>
      <c r="AK16" s="23" t="s">
        <v>25</v>
      </c>
      <c r="AN16" s="21" t="s">
        <v>1</v>
      </c>
      <c r="AR16" s="16"/>
      <c r="BE16" s="163"/>
      <c r="BS16" s="13" t="s">
        <v>3</v>
      </c>
    </row>
    <row r="17" spans="2:71" ht="18.399999999999999" customHeight="1">
      <c r="B17" s="16"/>
      <c r="E17" s="21" t="s">
        <v>32</v>
      </c>
      <c r="AK17" s="23" t="s">
        <v>28</v>
      </c>
      <c r="AN17" s="21" t="s">
        <v>1</v>
      </c>
      <c r="AR17" s="16"/>
      <c r="BE17" s="163"/>
      <c r="BS17" s="13" t="s">
        <v>33</v>
      </c>
    </row>
    <row r="18" spans="2:71" ht="6.95" customHeight="1">
      <c r="B18" s="16"/>
      <c r="AR18" s="16"/>
      <c r="BE18" s="163"/>
      <c r="BS18" s="13" t="s">
        <v>6</v>
      </c>
    </row>
    <row r="19" spans="2:71" ht="12" customHeight="1">
      <c r="B19" s="16"/>
      <c r="D19" s="23" t="s">
        <v>34</v>
      </c>
      <c r="AK19" s="23" t="s">
        <v>25</v>
      </c>
      <c r="AN19" s="21" t="s">
        <v>1</v>
      </c>
      <c r="AR19" s="16"/>
      <c r="BE19" s="163"/>
      <c r="BS19" s="13" t="s">
        <v>6</v>
      </c>
    </row>
    <row r="20" spans="2:71" ht="18.399999999999999" customHeight="1">
      <c r="B20" s="16"/>
      <c r="E20" s="21" t="s">
        <v>32</v>
      </c>
      <c r="AK20" s="23" t="s">
        <v>28</v>
      </c>
      <c r="AN20" s="21" t="s">
        <v>1</v>
      </c>
      <c r="AR20" s="16"/>
      <c r="BE20" s="163"/>
      <c r="BS20" s="13" t="s">
        <v>33</v>
      </c>
    </row>
    <row r="21" spans="2:71" ht="6.95" customHeight="1">
      <c r="B21" s="16"/>
      <c r="AR21" s="16"/>
      <c r="BE21" s="163"/>
    </row>
    <row r="22" spans="2:71" ht="12" customHeight="1">
      <c r="B22" s="16"/>
      <c r="D22" s="23" t="s">
        <v>35</v>
      </c>
      <c r="AR22" s="16"/>
      <c r="BE22" s="163"/>
    </row>
    <row r="23" spans="2:71" ht="16.5" customHeight="1">
      <c r="B23" s="16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6"/>
      <c r="BE23" s="163"/>
    </row>
    <row r="24" spans="2:71" ht="6.95" customHeight="1">
      <c r="B24" s="16"/>
      <c r="AR24" s="16"/>
      <c r="BE24" s="16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3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1">
        <f>ROUND(AG94,2)</f>
        <v>0</v>
      </c>
      <c r="AL26" s="172"/>
      <c r="AM26" s="172"/>
      <c r="AN26" s="172"/>
      <c r="AO26" s="172"/>
      <c r="AR26" s="28"/>
      <c r="BE26" s="163"/>
    </row>
    <row r="27" spans="2:71" s="1" customFormat="1" ht="6.95" customHeight="1">
      <c r="B27" s="28"/>
      <c r="AR27" s="28"/>
      <c r="BE27" s="163"/>
    </row>
    <row r="28" spans="2:71" s="1" customFormat="1" ht="12.75">
      <c r="B28" s="28"/>
      <c r="L28" s="173" t="s">
        <v>37</v>
      </c>
      <c r="M28" s="173"/>
      <c r="N28" s="173"/>
      <c r="O28" s="173"/>
      <c r="P28" s="173"/>
      <c r="W28" s="173" t="s">
        <v>38</v>
      </c>
      <c r="X28" s="173"/>
      <c r="Y28" s="173"/>
      <c r="Z28" s="173"/>
      <c r="AA28" s="173"/>
      <c r="AB28" s="173"/>
      <c r="AC28" s="173"/>
      <c r="AD28" s="173"/>
      <c r="AE28" s="173"/>
      <c r="AK28" s="173" t="s">
        <v>39</v>
      </c>
      <c r="AL28" s="173"/>
      <c r="AM28" s="173"/>
      <c r="AN28" s="173"/>
      <c r="AO28" s="173"/>
      <c r="AR28" s="28"/>
      <c r="BE28" s="163"/>
    </row>
    <row r="29" spans="2:71" s="2" customFormat="1" ht="14.45" customHeight="1">
      <c r="B29" s="32"/>
      <c r="D29" s="23" t="s">
        <v>40</v>
      </c>
      <c r="F29" s="23" t="s">
        <v>41</v>
      </c>
      <c r="L29" s="161">
        <v>0.21</v>
      </c>
      <c r="M29" s="160"/>
      <c r="N29" s="160"/>
      <c r="O29" s="160"/>
      <c r="P29" s="160"/>
      <c r="W29" s="159">
        <f>ROUND(AZ94, 2)</f>
        <v>0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0</v>
      </c>
      <c r="AL29" s="160"/>
      <c r="AM29" s="160"/>
      <c r="AN29" s="160"/>
      <c r="AO29" s="160"/>
      <c r="AR29" s="32"/>
      <c r="BE29" s="164"/>
    </row>
    <row r="30" spans="2:71" s="2" customFormat="1" ht="14.45" customHeight="1">
      <c r="B30" s="32"/>
      <c r="F30" s="23" t="s">
        <v>42</v>
      </c>
      <c r="L30" s="161">
        <v>0.15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32"/>
      <c r="BE30" s="164"/>
    </row>
    <row r="31" spans="2:71" s="2" customFormat="1" ht="14.45" hidden="1" customHeight="1">
      <c r="B31" s="32"/>
      <c r="F31" s="23" t="s">
        <v>43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32"/>
      <c r="BE31" s="164"/>
    </row>
    <row r="32" spans="2:71" s="2" customFormat="1" ht="14.45" hidden="1" customHeight="1">
      <c r="B32" s="32"/>
      <c r="F32" s="23" t="s">
        <v>44</v>
      </c>
      <c r="L32" s="161">
        <v>0.15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32"/>
      <c r="BE32" s="164"/>
    </row>
    <row r="33" spans="2:57" s="2" customFormat="1" ht="14.45" hidden="1" customHeight="1">
      <c r="B33" s="32"/>
      <c r="F33" s="23" t="s">
        <v>45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32"/>
      <c r="BE33" s="164"/>
    </row>
    <row r="34" spans="2:57" s="1" customFormat="1" ht="6.95" customHeight="1">
      <c r="B34" s="28"/>
      <c r="AR34" s="28"/>
      <c r="BE34" s="163"/>
    </row>
    <row r="35" spans="2:57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94" t="s">
        <v>48</v>
      </c>
      <c r="Y35" s="195"/>
      <c r="Z35" s="195"/>
      <c r="AA35" s="195"/>
      <c r="AB35" s="195"/>
      <c r="AC35" s="35"/>
      <c r="AD35" s="35"/>
      <c r="AE35" s="35"/>
      <c r="AF35" s="35"/>
      <c r="AG35" s="35"/>
      <c r="AH35" s="35"/>
      <c r="AI35" s="35"/>
      <c r="AJ35" s="35"/>
      <c r="AK35" s="196">
        <f>SUM(AK26:AK33)</f>
        <v>0</v>
      </c>
      <c r="AL35" s="195"/>
      <c r="AM35" s="195"/>
      <c r="AN35" s="195"/>
      <c r="AO35" s="19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55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2023/4/24-ZS</v>
      </c>
      <c r="AR84" s="44"/>
    </row>
    <row r="85" spans="1:90" s="4" customFormat="1" ht="36.950000000000003" customHeight="1">
      <c r="B85" s="45"/>
      <c r="C85" s="46" t="s">
        <v>16</v>
      </c>
      <c r="L85" s="185" t="str">
        <f>K6</f>
        <v>Stavební úpravy-3.n.p.- učebny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B. Němcové 482, Ml. boleslav</v>
      </c>
      <c r="AI87" s="23" t="s">
        <v>22</v>
      </c>
      <c r="AM87" s="187" t="str">
        <f>IF(AN8= "","",AN8)</f>
        <v>9. 5. 2023</v>
      </c>
      <c r="AN87" s="187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SZŠ, B. Němcové 482, Mladá Boleslav</v>
      </c>
      <c r="AI89" s="23" t="s">
        <v>31</v>
      </c>
      <c r="AM89" s="188" t="str">
        <f>IF(E17="","",E17)</f>
        <v xml:space="preserve"> </v>
      </c>
      <c r="AN89" s="189"/>
      <c r="AO89" s="189"/>
      <c r="AP89" s="189"/>
      <c r="AR89" s="28"/>
      <c r="AS89" s="190" t="s">
        <v>56</v>
      </c>
      <c r="AT89" s="19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29</v>
      </c>
      <c r="L90" s="3" t="str">
        <f>IF(E14= "Vyplň údaj","",E14)</f>
        <v/>
      </c>
      <c r="AI90" s="23" t="s">
        <v>34</v>
      </c>
      <c r="AM90" s="188" t="str">
        <f>IF(E20="","",E20)</f>
        <v xml:space="preserve"> </v>
      </c>
      <c r="AN90" s="189"/>
      <c r="AO90" s="189"/>
      <c r="AP90" s="189"/>
      <c r="AR90" s="28"/>
      <c r="AS90" s="192"/>
      <c r="AT90" s="193"/>
      <c r="BD90" s="52"/>
    </row>
    <row r="91" spans="1:90" s="1" customFormat="1" ht="10.9" customHeight="1">
      <c r="B91" s="28"/>
      <c r="AR91" s="28"/>
      <c r="AS91" s="192"/>
      <c r="AT91" s="193"/>
      <c r="BD91" s="52"/>
    </row>
    <row r="92" spans="1:90" s="1" customFormat="1" ht="29.25" customHeight="1">
      <c r="B92" s="28"/>
      <c r="C92" s="180" t="s">
        <v>57</v>
      </c>
      <c r="D92" s="181"/>
      <c r="E92" s="181"/>
      <c r="F92" s="181"/>
      <c r="G92" s="181"/>
      <c r="H92" s="53"/>
      <c r="I92" s="182" t="s">
        <v>58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59</v>
      </c>
      <c r="AH92" s="181"/>
      <c r="AI92" s="181"/>
      <c r="AJ92" s="181"/>
      <c r="AK92" s="181"/>
      <c r="AL92" s="181"/>
      <c r="AM92" s="181"/>
      <c r="AN92" s="182" t="s">
        <v>60</v>
      </c>
      <c r="AO92" s="181"/>
      <c r="AP92" s="184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7">
        <f>ROUND(AG95,2)</f>
        <v>0</v>
      </c>
      <c r="AH94" s="177"/>
      <c r="AI94" s="177"/>
      <c r="AJ94" s="177"/>
      <c r="AK94" s="177"/>
      <c r="AL94" s="177"/>
      <c r="AM94" s="177"/>
      <c r="AN94" s="178">
        <f>SUM(AG94,AT94)</f>
        <v>0</v>
      </c>
      <c r="AO94" s="178"/>
      <c r="AP94" s="178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75</v>
      </c>
      <c r="BT94" s="68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0" s="6" customFormat="1" ht="24.75" customHeight="1">
      <c r="A95" s="69" t="s">
        <v>79</v>
      </c>
      <c r="B95" s="70"/>
      <c r="C95" s="71"/>
      <c r="D95" s="176" t="s">
        <v>14</v>
      </c>
      <c r="E95" s="176"/>
      <c r="F95" s="176"/>
      <c r="G95" s="176"/>
      <c r="H95" s="176"/>
      <c r="I95" s="72"/>
      <c r="J95" s="176" t="s">
        <v>17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4">
        <f>'2023-4-24-ZS - Stavební ú...'!J28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73" t="s">
        <v>80</v>
      </c>
      <c r="AR95" s="70"/>
      <c r="AS95" s="74">
        <v>0</v>
      </c>
      <c r="AT95" s="75">
        <f>ROUND(SUM(AV95:AW95),2)</f>
        <v>0</v>
      </c>
      <c r="AU95" s="76">
        <f>'2023-4-24-ZS - Stavební ú...'!P130</f>
        <v>0</v>
      </c>
      <c r="AV95" s="75">
        <f>'2023-4-24-ZS - Stavební ú...'!J31</f>
        <v>0</v>
      </c>
      <c r="AW95" s="75">
        <f>'2023-4-24-ZS - Stavební ú...'!J32</f>
        <v>0</v>
      </c>
      <c r="AX95" s="75">
        <f>'2023-4-24-ZS - Stavební ú...'!J33</f>
        <v>0</v>
      </c>
      <c r="AY95" s="75">
        <f>'2023-4-24-ZS - Stavební ú...'!J34</f>
        <v>0</v>
      </c>
      <c r="AZ95" s="75">
        <f>'2023-4-24-ZS - Stavební ú...'!F31</f>
        <v>0</v>
      </c>
      <c r="BA95" s="75">
        <f>'2023-4-24-ZS - Stavební ú...'!F32</f>
        <v>0</v>
      </c>
      <c r="BB95" s="75">
        <f>'2023-4-24-ZS - Stavební ú...'!F33</f>
        <v>0</v>
      </c>
      <c r="BC95" s="75">
        <f>'2023-4-24-ZS - Stavební ú...'!F34</f>
        <v>0</v>
      </c>
      <c r="BD95" s="77">
        <f>'2023-4-24-ZS - Stavební ú...'!F35</f>
        <v>0</v>
      </c>
      <c r="BT95" s="78" t="s">
        <v>81</v>
      </c>
      <c r="BU95" s="78" t="s">
        <v>82</v>
      </c>
      <c r="BV95" s="78" t="s">
        <v>77</v>
      </c>
      <c r="BW95" s="78" t="s">
        <v>4</v>
      </c>
      <c r="BX95" s="78" t="s">
        <v>78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2023-4-24-ZS - Stavební ú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7"/>
  <sheetViews>
    <sheetView showGridLines="0" tabSelected="1" workbookViewId="0">
      <selection activeCell="AA28" sqref="AA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9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84</v>
      </c>
      <c r="L4" s="16"/>
      <c r="M4" s="79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24.6" customHeight="1">
      <c r="B7" s="28"/>
      <c r="E7" s="199" t="s">
        <v>430</v>
      </c>
      <c r="F7" s="198"/>
      <c r="G7" s="198"/>
      <c r="H7" s="198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429</v>
      </c>
      <c r="I10" s="23" t="s">
        <v>22</v>
      </c>
      <c r="J10" s="48"/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431</v>
      </c>
      <c r="I13" s="23" t="s">
        <v>28</v>
      </c>
      <c r="J13" s="21" t="s">
        <v>1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29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200" t="str">
        <f>'Rekapitulace stavby'!E14</f>
        <v>Vyplň údaj</v>
      </c>
      <c r="F16" s="165"/>
      <c r="G16" s="165"/>
      <c r="H16" s="165"/>
      <c r="I16" s="23" t="s">
        <v>28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31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customHeight="1">
      <c r="B19" s="28"/>
      <c r="E19" s="21" t="str">
        <f>IF('Rekapitulace stavby'!E17="","",'Rekapitulace stavby'!E17)</f>
        <v xml:space="preserve"> </v>
      </c>
      <c r="I19" s="23" t="s">
        <v>28</v>
      </c>
      <c r="J19" s="21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34</v>
      </c>
      <c r="I21" s="23" t="s">
        <v>25</v>
      </c>
      <c r="J21" s="21" t="str">
        <f>IF('Rekapitulace stavby'!AN19="","",'Rekapitulace stavby'!AN19)</f>
        <v/>
      </c>
      <c r="L21" s="28"/>
    </row>
    <row r="22" spans="2:12" s="1" customFormat="1" ht="18" customHeight="1">
      <c r="B22" s="28"/>
      <c r="E22" s="21" t="str">
        <f>IF('Rekapitulace stavby'!E20="","",'Rekapitulace stavby'!E20)</f>
        <v xml:space="preserve"> </v>
      </c>
      <c r="I22" s="23" t="s">
        <v>28</v>
      </c>
      <c r="J22" s="21" t="str">
        <f>IF('Rekapitulace stavby'!AN20="","",'Rekapitulace stavby'!AN20)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35</v>
      </c>
      <c r="L24" s="28"/>
    </row>
    <row r="25" spans="2:12" s="7" customFormat="1" ht="16.5" customHeight="1">
      <c r="B25" s="80"/>
      <c r="E25" s="170" t="s">
        <v>1</v>
      </c>
      <c r="F25" s="170"/>
      <c r="G25" s="170"/>
      <c r="H25" s="170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36</v>
      </c>
      <c r="J28" s="62">
        <f>ROUND(J130,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38</v>
      </c>
      <c r="I30" s="31" t="s">
        <v>37</v>
      </c>
      <c r="J30" s="31" t="s">
        <v>39</v>
      </c>
      <c r="L30" s="28"/>
    </row>
    <row r="31" spans="2:12" s="1" customFormat="1" ht="14.45" customHeight="1">
      <c r="B31" s="28"/>
      <c r="D31" s="51" t="s">
        <v>40</v>
      </c>
      <c r="E31" s="23" t="s">
        <v>41</v>
      </c>
      <c r="F31" s="82">
        <f>ROUND((SUM(BE130:BE216)),  2)</f>
        <v>0</v>
      </c>
      <c r="I31" s="83">
        <v>0.21</v>
      </c>
      <c r="J31" s="82">
        <f>ROUND(((SUM(BE130:BE216))*I31),  2)</f>
        <v>0</v>
      </c>
      <c r="L31" s="28"/>
    </row>
    <row r="32" spans="2:12" s="1" customFormat="1" ht="14.45" customHeight="1">
      <c r="B32" s="28"/>
      <c r="E32" s="23" t="s">
        <v>42</v>
      </c>
      <c r="F32" s="82">
        <f>ROUND((SUM(BF130:BF216)),  2)</f>
        <v>0</v>
      </c>
      <c r="I32" s="83">
        <v>0.15</v>
      </c>
      <c r="J32" s="82">
        <f>ROUND(((SUM(BF130:BF216))*I32),  2)</f>
        <v>0</v>
      </c>
      <c r="L32" s="28"/>
    </row>
    <row r="33" spans="2:12" s="1" customFormat="1" ht="14.45" hidden="1" customHeight="1">
      <c r="B33" s="28"/>
      <c r="E33" s="23" t="s">
        <v>43</v>
      </c>
      <c r="F33" s="82">
        <f>ROUND((SUM(BG130:BG216)),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44</v>
      </c>
      <c r="F34" s="82">
        <f>ROUND((SUM(BH130:BH216)),  2)</f>
        <v>0</v>
      </c>
      <c r="I34" s="83">
        <v>0.15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45</v>
      </c>
      <c r="F35" s="82">
        <f>ROUND((SUM(BI130:BI216)),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46</v>
      </c>
      <c r="E37" s="53"/>
      <c r="F37" s="53"/>
      <c r="G37" s="86" t="s">
        <v>47</v>
      </c>
      <c r="H37" s="87" t="s">
        <v>48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51</v>
      </c>
      <c r="E61" s="30"/>
      <c r="F61" s="90" t="s">
        <v>52</v>
      </c>
      <c r="G61" s="39" t="s">
        <v>51</v>
      </c>
      <c r="H61" s="30"/>
      <c r="I61" s="30"/>
      <c r="J61" s="91" t="s">
        <v>52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51</v>
      </c>
      <c r="E76" s="30"/>
      <c r="F76" s="90" t="s">
        <v>52</v>
      </c>
      <c r="G76" s="39" t="s">
        <v>51</v>
      </c>
      <c r="H76" s="30"/>
      <c r="I76" s="30"/>
      <c r="J76" s="91" t="s">
        <v>52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17" t="s">
        <v>85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16</v>
      </c>
      <c r="L84" s="28"/>
    </row>
    <row r="85" spans="2:47" s="1" customFormat="1" ht="16.5" hidden="1" customHeight="1">
      <c r="B85" s="28"/>
      <c r="E85" s="185" t="str">
        <f>E7</f>
        <v>Rekonstrukce a vznik učeben společensko - vědních předmětů, odborná učebna psychologie_vznik učeben společensko - vědních předmětů</v>
      </c>
      <c r="F85" s="198"/>
      <c r="G85" s="198"/>
      <c r="H85" s="198"/>
      <c r="L85" s="28"/>
    </row>
    <row r="86" spans="2:47" s="1" customFormat="1" ht="6.95" hidden="1" customHeight="1">
      <c r="B86" s="28"/>
      <c r="L86" s="28"/>
    </row>
    <row r="87" spans="2:47" s="1" customFormat="1" ht="12" hidden="1" customHeight="1">
      <c r="B87" s="28"/>
      <c r="C87" s="23" t="s">
        <v>20</v>
      </c>
      <c r="F87" s="21" t="str">
        <f>F10</f>
        <v>B. Němcové 482, Mladá Boleslav</v>
      </c>
      <c r="I87" s="23" t="s">
        <v>22</v>
      </c>
      <c r="J87" s="48" t="str">
        <f>IF(J10="","",J10)</f>
        <v/>
      </c>
      <c r="L87" s="28"/>
    </row>
    <row r="88" spans="2:47" s="1" customFormat="1" ht="6.95" hidden="1" customHeight="1">
      <c r="B88" s="28"/>
      <c r="L88" s="28"/>
    </row>
    <row r="89" spans="2:47" s="1" customFormat="1" ht="15.2" hidden="1" customHeight="1">
      <c r="B89" s="28"/>
      <c r="C89" s="23" t="s">
        <v>24</v>
      </c>
      <c r="F89" s="21" t="str">
        <f>E13</f>
        <v>SZŠ a VOŠZ, Mladá Boleslav, B. Němcové 482</v>
      </c>
      <c r="I89" s="23" t="s">
        <v>31</v>
      </c>
      <c r="J89" s="26" t="str">
        <f>E19</f>
        <v xml:space="preserve"> </v>
      </c>
      <c r="L89" s="28"/>
    </row>
    <row r="90" spans="2:47" s="1" customFormat="1" ht="15.2" hidden="1" customHeight="1">
      <c r="B90" s="28"/>
      <c r="C90" s="23" t="s">
        <v>29</v>
      </c>
      <c r="F90" s="21" t="str">
        <f>IF(E16="","",E16)</f>
        <v>Vyplň údaj</v>
      </c>
      <c r="I90" s="23" t="s">
        <v>34</v>
      </c>
      <c r="J90" s="26" t="str">
        <f>E22</f>
        <v xml:space="preserve"> </v>
      </c>
      <c r="L90" s="28"/>
    </row>
    <row r="91" spans="2:47" s="1" customFormat="1" ht="10.35" hidden="1" customHeight="1">
      <c r="B91" s="28"/>
      <c r="L91" s="28"/>
    </row>
    <row r="92" spans="2:47" s="1" customFormat="1" ht="29.25" hidden="1" customHeight="1">
      <c r="B92" s="28"/>
      <c r="C92" s="92" t="s">
        <v>86</v>
      </c>
      <c r="D92" s="84"/>
      <c r="E92" s="84"/>
      <c r="F92" s="84"/>
      <c r="G92" s="84"/>
      <c r="H92" s="84"/>
      <c r="I92" s="84"/>
      <c r="J92" s="93" t="s">
        <v>87</v>
      </c>
      <c r="K92" s="84"/>
      <c r="L92" s="28"/>
    </row>
    <row r="93" spans="2:47" s="1" customFormat="1" ht="10.35" hidden="1" customHeight="1">
      <c r="B93" s="28"/>
      <c r="L93" s="28"/>
    </row>
    <row r="94" spans="2:47" s="1" customFormat="1" ht="22.9" hidden="1" customHeight="1">
      <c r="B94" s="28"/>
      <c r="C94" s="94" t="s">
        <v>88</v>
      </c>
      <c r="J94" s="62">
        <f>J130</f>
        <v>0</v>
      </c>
      <c r="L94" s="28"/>
      <c r="AU94" s="13" t="s">
        <v>89</v>
      </c>
    </row>
    <row r="95" spans="2:47" s="8" customFormat="1" ht="24.95" hidden="1" customHeight="1">
      <c r="B95" s="95"/>
      <c r="D95" s="96" t="s">
        <v>90</v>
      </c>
      <c r="E95" s="97"/>
      <c r="F95" s="97"/>
      <c r="G95" s="97"/>
      <c r="H95" s="97"/>
      <c r="I95" s="97"/>
      <c r="J95" s="98">
        <f>J131</f>
        <v>0</v>
      </c>
      <c r="L95" s="95"/>
    </row>
    <row r="96" spans="2:47" s="9" customFormat="1" ht="19.899999999999999" hidden="1" customHeight="1">
      <c r="B96" s="99"/>
      <c r="D96" s="100" t="s">
        <v>91</v>
      </c>
      <c r="E96" s="101"/>
      <c r="F96" s="101"/>
      <c r="G96" s="101"/>
      <c r="H96" s="101"/>
      <c r="I96" s="101"/>
      <c r="J96" s="102">
        <f>J132</f>
        <v>0</v>
      </c>
      <c r="L96" s="99"/>
    </row>
    <row r="97" spans="2:12" s="9" customFormat="1" ht="19.899999999999999" hidden="1" customHeight="1">
      <c r="B97" s="99"/>
      <c r="D97" s="100" t="s">
        <v>92</v>
      </c>
      <c r="E97" s="101"/>
      <c r="F97" s="101"/>
      <c r="G97" s="101"/>
      <c r="H97" s="101"/>
      <c r="I97" s="101"/>
      <c r="J97" s="102">
        <f>J138</f>
        <v>0</v>
      </c>
      <c r="L97" s="99"/>
    </row>
    <row r="98" spans="2:12" s="9" customFormat="1" ht="19.899999999999999" hidden="1" customHeight="1">
      <c r="B98" s="99"/>
      <c r="D98" s="100" t="s">
        <v>93</v>
      </c>
      <c r="E98" s="101"/>
      <c r="F98" s="101"/>
      <c r="G98" s="101"/>
      <c r="H98" s="101"/>
      <c r="I98" s="101"/>
      <c r="J98" s="102">
        <f>J149</f>
        <v>0</v>
      </c>
      <c r="L98" s="99"/>
    </row>
    <row r="99" spans="2:12" s="9" customFormat="1" ht="19.899999999999999" hidden="1" customHeight="1">
      <c r="B99" s="99"/>
      <c r="D99" s="100" t="s">
        <v>94</v>
      </c>
      <c r="E99" s="101"/>
      <c r="F99" s="101"/>
      <c r="G99" s="101"/>
      <c r="H99" s="101"/>
      <c r="I99" s="101"/>
      <c r="J99" s="102">
        <f>J160</f>
        <v>0</v>
      </c>
      <c r="L99" s="99"/>
    </row>
    <row r="100" spans="2:12" s="9" customFormat="1" ht="19.899999999999999" hidden="1" customHeight="1">
      <c r="B100" s="99"/>
      <c r="D100" s="100" t="s">
        <v>95</v>
      </c>
      <c r="E100" s="101"/>
      <c r="F100" s="101"/>
      <c r="G100" s="101"/>
      <c r="H100" s="101"/>
      <c r="I100" s="101"/>
      <c r="J100" s="102">
        <f>J166</f>
        <v>0</v>
      </c>
      <c r="L100" s="99"/>
    </row>
    <row r="101" spans="2:12" s="8" customFormat="1" ht="24.95" hidden="1" customHeight="1">
      <c r="B101" s="95"/>
      <c r="D101" s="96" t="s">
        <v>96</v>
      </c>
      <c r="E101" s="97"/>
      <c r="F101" s="97"/>
      <c r="G101" s="97"/>
      <c r="H101" s="97"/>
      <c r="I101" s="97"/>
      <c r="J101" s="98">
        <f>J168</f>
        <v>0</v>
      </c>
      <c r="L101" s="95"/>
    </row>
    <row r="102" spans="2:12" s="9" customFormat="1" ht="19.899999999999999" hidden="1" customHeight="1">
      <c r="B102" s="99"/>
      <c r="D102" s="100" t="s">
        <v>97</v>
      </c>
      <c r="E102" s="101"/>
      <c r="F102" s="101"/>
      <c r="G102" s="101"/>
      <c r="H102" s="101"/>
      <c r="I102" s="101"/>
      <c r="J102" s="102">
        <f>J169</f>
        <v>0</v>
      </c>
      <c r="L102" s="99"/>
    </row>
    <row r="103" spans="2:12" s="9" customFormat="1" ht="19.899999999999999" hidden="1" customHeight="1">
      <c r="B103" s="99"/>
      <c r="D103" s="100" t="s">
        <v>98</v>
      </c>
      <c r="E103" s="101"/>
      <c r="F103" s="101"/>
      <c r="G103" s="101"/>
      <c r="H103" s="101"/>
      <c r="I103" s="101"/>
      <c r="J103" s="102">
        <f>J173</f>
        <v>0</v>
      </c>
      <c r="L103" s="99"/>
    </row>
    <row r="104" spans="2:12" s="9" customFormat="1" ht="19.899999999999999" hidden="1" customHeight="1">
      <c r="B104" s="99"/>
      <c r="D104" s="100" t="s">
        <v>99</v>
      </c>
      <c r="E104" s="101"/>
      <c r="F104" s="101"/>
      <c r="G104" s="101"/>
      <c r="H104" s="101"/>
      <c r="I104" s="101"/>
      <c r="J104" s="102">
        <f>J176</f>
        <v>0</v>
      </c>
      <c r="L104" s="99"/>
    </row>
    <row r="105" spans="2:12" s="9" customFormat="1" ht="19.899999999999999" hidden="1" customHeight="1">
      <c r="B105" s="99"/>
      <c r="D105" s="100" t="s">
        <v>100</v>
      </c>
      <c r="E105" s="101"/>
      <c r="F105" s="101"/>
      <c r="G105" s="101"/>
      <c r="H105" s="101"/>
      <c r="I105" s="101"/>
      <c r="J105" s="102">
        <f>J181</f>
        <v>0</v>
      </c>
      <c r="L105" s="99"/>
    </row>
    <row r="106" spans="2:12" s="9" customFormat="1" ht="19.899999999999999" hidden="1" customHeight="1">
      <c r="B106" s="99"/>
      <c r="D106" s="100" t="s">
        <v>101</v>
      </c>
      <c r="E106" s="101"/>
      <c r="F106" s="101"/>
      <c r="G106" s="101"/>
      <c r="H106" s="101"/>
      <c r="I106" s="101"/>
      <c r="J106" s="102">
        <f>J185</f>
        <v>0</v>
      </c>
      <c r="L106" s="99"/>
    </row>
    <row r="107" spans="2:12" s="9" customFormat="1" ht="19.899999999999999" hidden="1" customHeight="1">
      <c r="B107" s="99"/>
      <c r="D107" s="100" t="s">
        <v>102</v>
      </c>
      <c r="E107" s="101"/>
      <c r="F107" s="101"/>
      <c r="G107" s="101"/>
      <c r="H107" s="101"/>
      <c r="I107" s="101"/>
      <c r="J107" s="102">
        <f>J194</f>
        <v>0</v>
      </c>
      <c r="L107" s="99"/>
    </row>
    <row r="108" spans="2:12" s="9" customFormat="1" ht="19.899999999999999" hidden="1" customHeight="1">
      <c r="B108" s="99"/>
      <c r="D108" s="100" t="s">
        <v>103</v>
      </c>
      <c r="E108" s="101"/>
      <c r="F108" s="101"/>
      <c r="G108" s="101"/>
      <c r="H108" s="101"/>
      <c r="I108" s="101"/>
      <c r="J108" s="102">
        <f>J199</f>
        <v>0</v>
      </c>
      <c r="L108" s="99"/>
    </row>
    <row r="109" spans="2:12" s="9" customFormat="1" ht="19.899999999999999" hidden="1" customHeight="1">
      <c r="B109" s="99"/>
      <c r="D109" s="100" t="s">
        <v>104</v>
      </c>
      <c r="E109" s="101"/>
      <c r="F109" s="101"/>
      <c r="G109" s="101"/>
      <c r="H109" s="101"/>
      <c r="I109" s="101"/>
      <c r="J109" s="102">
        <f>J207</f>
        <v>0</v>
      </c>
      <c r="L109" s="99"/>
    </row>
    <row r="110" spans="2:12" s="9" customFormat="1" ht="19.899999999999999" hidden="1" customHeight="1">
      <c r="B110" s="99"/>
      <c r="D110" s="100" t="s">
        <v>105</v>
      </c>
      <c r="E110" s="101"/>
      <c r="F110" s="101"/>
      <c r="G110" s="101"/>
      <c r="H110" s="101"/>
      <c r="I110" s="101"/>
      <c r="J110" s="102">
        <f>J209</f>
        <v>0</v>
      </c>
      <c r="L110" s="99"/>
    </row>
    <row r="111" spans="2:12" s="8" customFormat="1" ht="24.95" hidden="1" customHeight="1">
      <c r="B111" s="95"/>
      <c r="D111" s="96" t="s">
        <v>106</v>
      </c>
      <c r="E111" s="97"/>
      <c r="F111" s="97"/>
      <c r="G111" s="97"/>
      <c r="H111" s="97"/>
      <c r="I111" s="97"/>
      <c r="J111" s="98">
        <f>J214</f>
        <v>0</v>
      </c>
      <c r="L111" s="95"/>
    </row>
    <row r="112" spans="2:12" s="9" customFormat="1" ht="19.899999999999999" hidden="1" customHeight="1">
      <c r="B112" s="99"/>
      <c r="D112" s="100" t="s">
        <v>107</v>
      </c>
      <c r="E112" s="101"/>
      <c r="F112" s="101"/>
      <c r="G112" s="101"/>
      <c r="H112" s="101"/>
      <c r="I112" s="101"/>
      <c r="J112" s="102">
        <f>J215</f>
        <v>0</v>
      </c>
      <c r="L112" s="99"/>
    </row>
    <row r="113" spans="2:12" s="1" customFormat="1" ht="21.75" hidden="1" customHeight="1">
      <c r="B113" s="28"/>
      <c r="L113" s="28"/>
    </row>
    <row r="114" spans="2:12" s="1" customFormat="1" ht="6.95" hidden="1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8"/>
    </row>
    <row r="115" spans="2:12" hidden="1"/>
    <row r="116" spans="2:12" hidden="1"/>
    <row r="117" spans="2:12" hidden="1"/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8"/>
    </row>
    <row r="119" spans="2:12" s="1" customFormat="1" ht="24.95" customHeight="1">
      <c r="B119" s="28"/>
      <c r="C119" s="17" t="s">
        <v>108</v>
      </c>
      <c r="L119" s="28"/>
    </row>
    <row r="120" spans="2:12" s="1" customFormat="1" ht="6.95" customHeight="1">
      <c r="B120" s="28"/>
      <c r="L120" s="28"/>
    </row>
    <row r="121" spans="2:12" s="1" customFormat="1" ht="12" customHeight="1">
      <c r="B121" s="28"/>
      <c r="C121" s="23" t="s">
        <v>16</v>
      </c>
      <c r="L121" s="28"/>
    </row>
    <row r="122" spans="2:12" s="1" customFormat="1" ht="45.6" customHeight="1">
      <c r="B122" s="28"/>
      <c r="E122" s="185" t="str">
        <f>E7</f>
        <v>Rekonstrukce a vznik učeben společensko - vědních předmětů, odborná učebna psychologie_vznik učeben společensko - vědních předmětů</v>
      </c>
      <c r="F122" s="198"/>
      <c r="G122" s="198"/>
      <c r="H122" s="198"/>
      <c r="L122" s="28"/>
    </row>
    <row r="123" spans="2:12" s="1" customFormat="1" ht="6.95" customHeight="1">
      <c r="B123" s="28"/>
      <c r="L123" s="28"/>
    </row>
    <row r="124" spans="2:12" s="1" customFormat="1" ht="12" customHeight="1">
      <c r="B124" s="28"/>
      <c r="C124" s="23" t="s">
        <v>20</v>
      </c>
      <c r="F124" s="21" t="str">
        <f>F10</f>
        <v>B. Němcové 482, Mladá Boleslav</v>
      </c>
      <c r="I124" s="23" t="s">
        <v>22</v>
      </c>
      <c r="J124" s="48" t="str">
        <f>IF(J10="","",J10)</f>
        <v/>
      </c>
      <c r="L124" s="28"/>
    </row>
    <row r="125" spans="2:12" s="1" customFormat="1" ht="6.95" customHeight="1">
      <c r="B125" s="28"/>
      <c r="L125" s="28"/>
    </row>
    <row r="126" spans="2:12" s="1" customFormat="1" ht="15.2" customHeight="1">
      <c r="B126" s="28"/>
      <c r="C126" s="23" t="s">
        <v>24</v>
      </c>
      <c r="F126" s="21" t="str">
        <f>E13</f>
        <v>SZŠ a VOŠZ, Mladá Boleslav, B. Němcové 482</v>
      </c>
      <c r="I126" s="23" t="s">
        <v>31</v>
      </c>
      <c r="J126" s="26" t="str">
        <f>E19</f>
        <v xml:space="preserve"> </v>
      </c>
      <c r="L126" s="28"/>
    </row>
    <row r="127" spans="2:12" s="1" customFormat="1" ht="15.2" customHeight="1">
      <c r="B127" s="28"/>
      <c r="C127" s="23" t="s">
        <v>29</v>
      </c>
      <c r="F127" s="21" t="str">
        <f>IF(E16="","",E16)</f>
        <v>Vyplň údaj</v>
      </c>
      <c r="I127" s="23" t="s">
        <v>34</v>
      </c>
      <c r="J127" s="26" t="str">
        <f>E22</f>
        <v xml:space="preserve"> </v>
      </c>
      <c r="L127" s="28"/>
    </row>
    <row r="128" spans="2:12" s="1" customFormat="1" ht="10.35" customHeight="1">
      <c r="B128" s="28"/>
      <c r="L128" s="28"/>
    </row>
    <row r="129" spans="2:65" s="10" customFormat="1" ht="29.25" customHeight="1">
      <c r="B129" s="103"/>
      <c r="C129" s="104" t="s">
        <v>109</v>
      </c>
      <c r="D129" s="105" t="s">
        <v>61</v>
      </c>
      <c r="E129" s="105" t="s">
        <v>57</v>
      </c>
      <c r="F129" s="105" t="s">
        <v>58</v>
      </c>
      <c r="G129" s="105" t="s">
        <v>110</v>
      </c>
      <c r="H129" s="105" t="s">
        <v>111</v>
      </c>
      <c r="I129" s="105" t="s">
        <v>112</v>
      </c>
      <c r="J129" s="106" t="s">
        <v>87</v>
      </c>
      <c r="K129" s="107" t="s">
        <v>113</v>
      </c>
      <c r="L129" s="103"/>
      <c r="M129" s="55" t="s">
        <v>1</v>
      </c>
      <c r="N129" s="56" t="s">
        <v>40</v>
      </c>
      <c r="O129" s="56" t="s">
        <v>114</v>
      </c>
      <c r="P129" s="56" t="s">
        <v>115</v>
      </c>
      <c r="Q129" s="56" t="s">
        <v>116</v>
      </c>
      <c r="R129" s="56" t="s">
        <v>117</v>
      </c>
      <c r="S129" s="56" t="s">
        <v>118</v>
      </c>
      <c r="T129" s="57" t="s">
        <v>119</v>
      </c>
    </row>
    <row r="130" spans="2:65" s="1" customFormat="1" ht="22.9" customHeight="1">
      <c r="B130" s="28"/>
      <c r="C130" s="60" t="s">
        <v>120</v>
      </c>
      <c r="J130" s="108">
        <f>BK130</f>
        <v>0</v>
      </c>
      <c r="L130" s="28"/>
      <c r="M130" s="58"/>
      <c r="N130" s="49"/>
      <c r="O130" s="49"/>
      <c r="P130" s="109">
        <f>P131+P168+P214</f>
        <v>0</v>
      </c>
      <c r="Q130" s="49"/>
      <c r="R130" s="109">
        <f>R131+R168+R214</f>
        <v>35.780805040000004</v>
      </c>
      <c r="S130" s="49"/>
      <c r="T130" s="110">
        <f>T131+T168+T214</f>
        <v>48.825117999999996</v>
      </c>
      <c r="AT130" s="13" t="s">
        <v>75</v>
      </c>
      <c r="AU130" s="13" t="s">
        <v>89</v>
      </c>
      <c r="BK130" s="111">
        <f>BK131+BK168+BK214</f>
        <v>0</v>
      </c>
    </row>
    <row r="131" spans="2:65" s="11" customFormat="1" ht="25.9" customHeight="1">
      <c r="B131" s="112"/>
      <c r="D131" s="113" t="s">
        <v>75</v>
      </c>
      <c r="E131" s="114" t="s">
        <v>121</v>
      </c>
      <c r="F131" s="114" t="s">
        <v>122</v>
      </c>
      <c r="I131" s="115"/>
      <c r="J131" s="116">
        <f>BK131</f>
        <v>0</v>
      </c>
      <c r="L131" s="112"/>
      <c r="M131" s="117"/>
      <c r="P131" s="118">
        <f>P132+P138+P149+P160+P166</f>
        <v>0</v>
      </c>
      <c r="R131" s="118">
        <f>R132+R138+R149+R160+R166</f>
        <v>24.255278000000001</v>
      </c>
      <c r="T131" s="119">
        <f>T132+T138+T149+T160+T166</f>
        <v>26.614383999999998</v>
      </c>
      <c r="AR131" s="113" t="s">
        <v>81</v>
      </c>
      <c r="AT131" s="120" t="s">
        <v>75</v>
      </c>
      <c r="AU131" s="120" t="s">
        <v>76</v>
      </c>
      <c r="AY131" s="113" t="s">
        <v>123</v>
      </c>
      <c r="BK131" s="121">
        <f>BK132+BK138+BK149+BK160+BK166</f>
        <v>0</v>
      </c>
    </row>
    <row r="132" spans="2:65" s="11" customFormat="1" ht="22.9" customHeight="1">
      <c r="B132" s="112"/>
      <c r="D132" s="113" t="s">
        <v>75</v>
      </c>
      <c r="E132" s="122" t="s">
        <v>124</v>
      </c>
      <c r="F132" s="122" t="s">
        <v>125</v>
      </c>
      <c r="I132" s="115"/>
      <c r="J132" s="123">
        <f>BK132</f>
        <v>0</v>
      </c>
      <c r="L132" s="112"/>
      <c r="M132" s="117"/>
      <c r="P132" s="118">
        <f>SUM(P133:P137)</f>
        <v>0</v>
      </c>
      <c r="R132" s="118">
        <f>SUM(R133:R137)</f>
        <v>4.91106</v>
      </c>
      <c r="T132" s="119">
        <f>SUM(T133:T137)</f>
        <v>0</v>
      </c>
      <c r="AR132" s="113" t="s">
        <v>81</v>
      </c>
      <c r="AT132" s="120" t="s">
        <v>75</v>
      </c>
      <c r="AU132" s="120" t="s">
        <v>81</v>
      </c>
      <c r="AY132" s="113" t="s">
        <v>123</v>
      </c>
      <c r="BK132" s="121">
        <f>SUM(BK133:BK137)</f>
        <v>0</v>
      </c>
    </row>
    <row r="133" spans="2:65" s="1" customFormat="1" ht="24.2" customHeight="1">
      <c r="B133" s="124"/>
      <c r="C133" s="125" t="s">
        <v>126</v>
      </c>
      <c r="D133" s="125" t="s">
        <v>127</v>
      </c>
      <c r="E133" s="126" t="s">
        <v>128</v>
      </c>
      <c r="F133" s="127" t="s">
        <v>129</v>
      </c>
      <c r="G133" s="128" t="s">
        <v>130</v>
      </c>
      <c r="H133" s="129">
        <v>1.5</v>
      </c>
      <c r="I133" s="130"/>
      <c r="J133" s="131">
        <f>ROUND(I133*H133,2)</f>
        <v>0</v>
      </c>
      <c r="K133" s="132"/>
      <c r="L133" s="28"/>
      <c r="M133" s="133" t="s">
        <v>1</v>
      </c>
      <c r="N133" s="134" t="s">
        <v>41</v>
      </c>
      <c r="P133" s="135">
        <f>O133*H133</f>
        <v>0</v>
      </c>
      <c r="Q133" s="135">
        <v>1.8774999999999999</v>
      </c>
      <c r="R133" s="135">
        <f>Q133*H133</f>
        <v>2.8162500000000001</v>
      </c>
      <c r="S133" s="135">
        <v>0</v>
      </c>
      <c r="T133" s="136">
        <f>S133*H133</f>
        <v>0</v>
      </c>
      <c r="AR133" s="137" t="s">
        <v>131</v>
      </c>
      <c r="AT133" s="137" t="s">
        <v>127</v>
      </c>
      <c r="AU133" s="137" t="s">
        <v>83</v>
      </c>
      <c r="AY133" s="13" t="s">
        <v>123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3" t="s">
        <v>81</v>
      </c>
      <c r="BK133" s="138">
        <f>ROUND(I133*H133,2)</f>
        <v>0</v>
      </c>
      <c r="BL133" s="13" t="s">
        <v>131</v>
      </c>
      <c r="BM133" s="137" t="s">
        <v>132</v>
      </c>
    </row>
    <row r="134" spans="2:65" s="1" customFormat="1" ht="24.2" customHeight="1">
      <c r="B134" s="124"/>
      <c r="C134" s="125" t="s">
        <v>133</v>
      </c>
      <c r="D134" s="125" t="s">
        <v>127</v>
      </c>
      <c r="E134" s="126" t="s">
        <v>134</v>
      </c>
      <c r="F134" s="127" t="s">
        <v>135</v>
      </c>
      <c r="G134" s="128" t="s">
        <v>136</v>
      </c>
      <c r="H134" s="129">
        <v>6</v>
      </c>
      <c r="I134" s="130"/>
      <c r="J134" s="131">
        <f>ROUND(I134*H134,2)</f>
        <v>0</v>
      </c>
      <c r="K134" s="132"/>
      <c r="L134" s="28"/>
      <c r="M134" s="133" t="s">
        <v>1</v>
      </c>
      <c r="N134" s="134" t="s">
        <v>41</v>
      </c>
      <c r="P134" s="135">
        <f>O134*H134</f>
        <v>0</v>
      </c>
      <c r="Q134" s="135">
        <v>2.588E-2</v>
      </c>
      <c r="R134" s="135">
        <f>Q134*H134</f>
        <v>0.15528</v>
      </c>
      <c r="S134" s="135">
        <v>0</v>
      </c>
      <c r="T134" s="136">
        <f>S134*H134</f>
        <v>0</v>
      </c>
      <c r="AR134" s="137" t="s">
        <v>131</v>
      </c>
      <c r="AT134" s="137" t="s">
        <v>127</v>
      </c>
      <c r="AU134" s="137" t="s">
        <v>83</v>
      </c>
      <c r="AY134" s="13" t="s">
        <v>123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3" t="s">
        <v>81</v>
      </c>
      <c r="BK134" s="138">
        <f>ROUND(I134*H134,2)</f>
        <v>0</v>
      </c>
      <c r="BL134" s="13" t="s">
        <v>131</v>
      </c>
      <c r="BM134" s="137" t="s">
        <v>137</v>
      </c>
    </row>
    <row r="135" spans="2:65" s="1" customFormat="1" ht="16.5" customHeight="1">
      <c r="B135" s="124"/>
      <c r="C135" s="139" t="s">
        <v>138</v>
      </c>
      <c r="D135" s="139" t="s">
        <v>139</v>
      </c>
      <c r="E135" s="140" t="s">
        <v>140</v>
      </c>
      <c r="F135" s="141" t="s">
        <v>141</v>
      </c>
      <c r="G135" s="142" t="s">
        <v>136</v>
      </c>
      <c r="H135" s="143">
        <v>6</v>
      </c>
      <c r="I135" s="144"/>
      <c r="J135" s="145">
        <f>ROUND(I135*H135,2)</f>
        <v>0</v>
      </c>
      <c r="K135" s="146"/>
      <c r="L135" s="147"/>
      <c r="M135" s="148" t="s">
        <v>1</v>
      </c>
      <c r="N135" s="149" t="s">
        <v>41</v>
      </c>
      <c r="P135" s="135">
        <f>O135*H135</f>
        <v>0</v>
      </c>
      <c r="Q135" s="135">
        <v>5.3999999999999999E-2</v>
      </c>
      <c r="R135" s="135">
        <f>Q135*H135</f>
        <v>0.32400000000000001</v>
      </c>
      <c r="S135" s="135">
        <v>0</v>
      </c>
      <c r="T135" s="136">
        <f>S135*H135</f>
        <v>0</v>
      </c>
      <c r="AR135" s="137" t="s">
        <v>142</v>
      </c>
      <c r="AT135" s="137" t="s">
        <v>139</v>
      </c>
      <c r="AU135" s="137" t="s">
        <v>83</v>
      </c>
      <c r="AY135" s="13" t="s">
        <v>123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3" t="s">
        <v>81</v>
      </c>
      <c r="BK135" s="138">
        <f>ROUND(I135*H135,2)</f>
        <v>0</v>
      </c>
      <c r="BL135" s="13" t="s">
        <v>131</v>
      </c>
      <c r="BM135" s="137" t="s">
        <v>143</v>
      </c>
    </row>
    <row r="136" spans="2:65" s="1" customFormat="1" ht="24.2" customHeight="1">
      <c r="B136" s="124"/>
      <c r="C136" s="125" t="s">
        <v>144</v>
      </c>
      <c r="D136" s="125" t="s">
        <v>127</v>
      </c>
      <c r="E136" s="126" t="s">
        <v>145</v>
      </c>
      <c r="F136" s="127" t="s">
        <v>146</v>
      </c>
      <c r="G136" s="128" t="s">
        <v>147</v>
      </c>
      <c r="H136" s="129">
        <v>3</v>
      </c>
      <c r="I136" s="130"/>
      <c r="J136" s="131">
        <f>ROUND(I136*H136,2)</f>
        <v>0</v>
      </c>
      <c r="K136" s="132"/>
      <c r="L136" s="28"/>
      <c r="M136" s="133" t="s">
        <v>1</v>
      </c>
      <c r="N136" s="134" t="s">
        <v>41</v>
      </c>
      <c r="P136" s="135">
        <f>O136*H136</f>
        <v>0</v>
      </c>
      <c r="Q136" s="135">
        <v>0.11576</v>
      </c>
      <c r="R136" s="135">
        <f>Q136*H136</f>
        <v>0.34728000000000003</v>
      </c>
      <c r="S136" s="135">
        <v>0</v>
      </c>
      <c r="T136" s="136">
        <f>S136*H136</f>
        <v>0</v>
      </c>
      <c r="AR136" s="137" t="s">
        <v>131</v>
      </c>
      <c r="AT136" s="137" t="s">
        <v>127</v>
      </c>
      <c r="AU136" s="137" t="s">
        <v>83</v>
      </c>
      <c r="AY136" s="13" t="s">
        <v>123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3" t="s">
        <v>81</v>
      </c>
      <c r="BK136" s="138">
        <f>ROUND(I136*H136,2)</f>
        <v>0</v>
      </c>
      <c r="BL136" s="13" t="s">
        <v>131</v>
      </c>
      <c r="BM136" s="137" t="s">
        <v>148</v>
      </c>
    </row>
    <row r="137" spans="2:65" s="1" customFormat="1" ht="24.2" customHeight="1">
      <c r="B137" s="124"/>
      <c r="C137" s="125" t="s">
        <v>149</v>
      </c>
      <c r="D137" s="125" t="s">
        <v>127</v>
      </c>
      <c r="E137" s="126" t="s">
        <v>150</v>
      </c>
      <c r="F137" s="127" t="s">
        <v>151</v>
      </c>
      <c r="G137" s="128" t="s">
        <v>147</v>
      </c>
      <c r="H137" s="129">
        <v>5</v>
      </c>
      <c r="I137" s="130"/>
      <c r="J137" s="131">
        <f>ROUND(I137*H137,2)</f>
        <v>0</v>
      </c>
      <c r="K137" s="132"/>
      <c r="L137" s="28"/>
      <c r="M137" s="133" t="s">
        <v>1</v>
      </c>
      <c r="N137" s="134" t="s">
        <v>41</v>
      </c>
      <c r="P137" s="135">
        <f>O137*H137</f>
        <v>0</v>
      </c>
      <c r="Q137" s="135">
        <v>0.25364999999999999</v>
      </c>
      <c r="R137" s="135">
        <f>Q137*H137</f>
        <v>1.2682499999999999</v>
      </c>
      <c r="S137" s="135">
        <v>0</v>
      </c>
      <c r="T137" s="136">
        <f>S137*H137</f>
        <v>0</v>
      </c>
      <c r="AR137" s="137" t="s">
        <v>131</v>
      </c>
      <c r="AT137" s="137" t="s">
        <v>127</v>
      </c>
      <c r="AU137" s="137" t="s">
        <v>83</v>
      </c>
      <c r="AY137" s="13" t="s">
        <v>123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3" t="s">
        <v>81</v>
      </c>
      <c r="BK137" s="138">
        <f>ROUND(I137*H137,2)</f>
        <v>0</v>
      </c>
      <c r="BL137" s="13" t="s">
        <v>131</v>
      </c>
      <c r="BM137" s="137" t="s">
        <v>152</v>
      </c>
    </row>
    <row r="138" spans="2:65" s="11" customFormat="1" ht="22.9" customHeight="1">
      <c r="B138" s="112"/>
      <c r="D138" s="113" t="s">
        <v>75</v>
      </c>
      <c r="E138" s="122" t="s">
        <v>153</v>
      </c>
      <c r="F138" s="122" t="s">
        <v>154</v>
      </c>
      <c r="I138" s="115"/>
      <c r="J138" s="123">
        <f>BK138</f>
        <v>0</v>
      </c>
      <c r="L138" s="112"/>
      <c r="M138" s="117"/>
      <c r="P138" s="118">
        <f>SUM(P139:P148)</f>
        <v>0</v>
      </c>
      <c r="R138" s="118">
        <f>SUM(R139:R148)</f>
        <v>19.274918000000003</v>
      </c>
      <c r="T138" s="119">
        <f>SUM(T139:T148)</f>
        <v>0</v>
      </c>
      <c r="AR138" s="113" t="s">
        <v>81</v>
      </c>
      <c r="AT138" s="120" t="s">
        <v>75</v>
      </c>
      <c r="AU138" s="120" t="s">
        <v>81</v>
      </c>
      <c r="AY138" s="113" t="s">
        <v>123</v>
      </c>
      <c r="BK138" s="121">
        <f>SUM(BK139:BK148)</f>
        <v>0</v>
      </c>
    </row>
    <row r="139" spans="2:65" s="1" customFormat="1" ht="21.75" customHeight="1">
      <c r="B139" s="124"/>
      <c r="C139" s="125" t="s">
        <v>155</v>
      </c>
      <c r="D139" s="125" t="s">
        <v>127</v>
      </c>
      <c r="E139" s="126" t="s">
        <v>156</v>
      </c>
      <c r="F139" s="127" t="s">
        <v>157</v>
      </c>
      <c r="G139" s="128" t="s">
        <v>147</v>
      </c>
      <c r="H139" s="129">
        <v>9.52</v>
      </c>
      <c r="I139" s="130"/>
      <c r="J139" s="131">
        <f t="shared" ref="J139:J147" si="0">ROUND(I139*H139,2)</f>
        <v>0</v>
      </c>
      <c r="K139" s="132"/>
      <c r="L139" s="28"/>
      <c r="M139" s="133" t="s">
        <v>1</v>
      </c>
      <c r="N139" s="134" t="s">
        <v>41</v>
      </c>
      <c r="P139" s="135">
        <f t="shared" ref="P139:P147" si="1">O139*H139</f>
        <v>0</v>
      </c>
      <c r="Q139" s="135">
        <v>3.73E-2</v>
      </c>
      <c r="R139" s="135">
        <f t="shared" ref="R139:R147" si="2">Q139*H139</f>
        <v>0.35509599999999997</v>
      </c>
      <c r="S139" s="135">
        <v>0</v>
      </c>
      <c r="T139" s="136">
        <f t="shared" ref="T139:T147" si="3">S139*H139</f>
        <v>0</v>
      </c>
      <c r="AR139" s="137" t="s">
        <v>131</v>
      </c>
      <c r="AT139" s="137" t="s">
        <v>127</v>
      </c>
      <c r="AU139" s="137" t="s">
        <v>83</v>
      </c>
      <c r="AY139" s="13" t="s">
        <v>123</v>
      </c>
      <c r="BE139" s="138">
        <f t="shared" ref="BE139:BE147" si="4">IF(N139="základní",J139,0)</f>
        <v>0</v>
      </c>
      <c r="BF139" s="138">
        <f t="shared" ref="BF139:BF147" si="5">IF(N139="snížená",J139,0)</f>
        <v>0</v>
      </c>
      <c r="BG139" s="138">
        <f t="shared" ref="BG139:BG147" si="6">IF(N139="zákl. přenesená",J139,0)</f>
        <v>0</v>
      </c>
      <c r="BH139" s="138">
        <f t="shared" ref="BH139:BH147" si="7">IF(N139="sníž. přenesená",J139,0)</f>
        <v>0</v>
      </c>
      <c r="BI139" s="138">
        <f t="shared" ref="BI139:BI147" si="8">IF(N139="nulová",J139,0)</f>
        <v>0</v>
      </c>
      <c r="BJ139" s="13" t="s">
        <v>81</v>
      </c>
      <c r="BK139" s="138">
        <f t="shared" ref="BK139:BK147" si="9">ROUND(I139*H139,2)</f>
        <v>0</v>
      </c>
      <c r="BL139" s="13" t="s">
        <v>131</v>
      </c>
      <c r="BM139" s="137" t="s">
        <v>158</v>
      </c>
    </row>
    <row r="140" spans="2:65" s="1" customFormat="1" ht="24.2" customHeight="1">
      <c r="B140" s="124"/>
      <c r="C140" s="125" t="s">
        <v>159</v>
      </c>
      <c r="D140" s="125" t="s">
        <v>127</v>
      </c>
      <c r="E140" s="126" t="s">
        <v>160</v>
      </c>
      <c r="F140" s="127" t="s">
        <v>161</v>
      </c>
      <c r="G140" s="128" t="s">
        <v>147</v>
      </c>
      <c r="H140" s="129">
        <v>335.7</v>
      </c>
      <c r="I140" s="130"/>
      <c r="J140" s="131">
        <f t="shared" si="0"/>
        <v>0</v>
      </c>
      <c r="K140" s="132"/>
      <c r="L140" s="28"/>
      <c r="M140" s="133" t="s">
        <v>1</v>
      </c>
      <c r="N140" s="134" t="s">
        <v>41</v>
      </c>
      <c r="P140" s="135">
        <f t="shared" si="1"/>
        <v>0</v>
      </c>
      <c r="Q140" s="135">
        <v>5.7000000000000002E-3</v>
      </c>
      <c r="R140" s="135">
        <f t="shared" si="2"/>
        <v>1.9134899999999999</v>
      </c>
      <c r="S140" s="135">
        <v>0</v>
      </c>
      <c r="T140" s="136">
        <f t="shared" si="3"/>
        <v>0</v>
      </c>
      <c r="AR140" s="137" t="s">
        <v>131</v>
      </c>
      <c r="AT140" s="137" t="s">
        <v>127</v>
      </c>
      <c r="AU140" s="137" t="s">
        <v>83</v>
      </c>
      <c r="AY140" s="13" t="s">
        <v>123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81</v>
      </c>
      <c r="BK140" s="138">
        <f t="shared" si="9"/>
        <v>0</v>
      </c>
      <c r="BL140" s="13" t="s">
        <v>131</v>
      </c>
      <c r="BM140" s="137" t="s">
        <v>162</v>
      </c>
    </row>
    <row r="141" spans="2:65" s="1" customFormat="1" ht="21.75" customHeight="1">
      <c r="B141" s="124"/>
      <c r="C141" s="125" t="s">
        <v>163</v>
      </c>
      <c r="D141" s="125" t="s">
        <v>127</v>
      </c>
      <c r="E141" s="126" t="s">
        <v>164</v>
      </c>
      <c r="F141" s="127" t="s">
        <v>165</v>
      </c>
      <c r="G141" s="128" t="s">
        <v>147</v>
      </c>
      <c r="H141" s="129">
        <v>24</v>
      </c>
      <c r="I141" s="130"/>
      <c r="J141" s="131">
        <f t="shared" si="0"/>
        <v>0</v>
      </c>
      <c r="K141" s="132"/>
      <c r="L141" s="28"/>
      <c r="M141" s="133" t="s">
        <v>1</v>
      </c>
      <c r="N141" s="134" t="s">
        <v>41</v>
      </c>
      <c r="P141" s="135">
        <f t="shared" si="1"/>
        <v>0</v>
      </c>
      <c r="Q141" s="135">
        <v>0.04</v>
      </c>
      <c r="R141" s="135">
        <f t="shared" si="2"/>
        <v>0.96</v>
      </c>
      <c r="S141" s="135">
        <v>0</v>
      </c>
      <c r="T141" s="136">
        <f t="shared" si="3"/>
        <v>0</v>
      </c>
      <c r="AR141" s="137" t="s">
        <v>131</v>
      </c>
      <c r="AT141" s="137" t="s">
        <v>127</v>
      </c>
      <c r="AU141" s="137" t="s">
        <v>83</v>
      </c>
      <c r="AY141" s="13" t="s">
        <v>123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81</v>
      </c>
      <c r="BK141" s="138">
        <f t="shared" si="9"/>
        <v>0</v>
      </c>
      <c r="BL141" s="13" t="s">
        <v>131</v>
      </c>
      <c r="BM141" s="137" t="s">
        <v>166</v>
      </c>
    </row>
    <row r="142" spans="2:65" s="1" customFormat="1" ht="21.75" customHeight="1">
      <c r="B142" s="124"/>
      <c r="C142" s="125" t="s">
        <v>167</v>
      </c>
      <c r="D142" s="125" t="s">
        <v>127</v>
      </c>
      <c r="E142" s="126" t="s">
        <v>168</v>
      </c>
      <c r="F142" s="127" t="s">
        <v>169</v>
      </c>
      <c r="G142" s="128" t="s">
        <v>147</v>
      </c>
      <c r="H142" s="129">
        <v>10.5</v>
      </c>
      <c r="I142" s="130"/>
      <c r="J142" s="131">
        <f t="shared" si="0"/>
        <v>0</v>
      </c>
      <c r="K142" s="132"/>
      <c r="L142" s="28"/>
      <c r="M142" s="133" t="s">
        <v>1</v>
      </c>
      <c r="N142" s="134" t="s">
        <v>41</v>
      </c>
      <c r="P142" s="135">
        <f t="shared" si="1"/>
        <v>0</v>
      </c>
      <c r="Q142" s="135">
        <v>3.73E-2</v>
      </c>
      <c r="R142" s="135">
        <f t="shared" si="2"/>
        <v>0.39165</v>
      </c>
      <c r="S142" s="135">
        <v>0</v>
      </c>
      <c r="T142" s="136">
        <f t="shared" si="3"/>
        <v>0</v>
      </c>
      <c r="AR142" s="137" t="s">
        <v>131</v>
      </c>
      <c r="AT142" s="137" t="s">
        <v>127</v>
      </c>
      <c r="AU142" s="137" t="s">
        <v>83</v>
      </c>
      <c r="AY142" s="13" t="s">
        <v>123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81</v>
      </c>
      <c r="BK142" s="138">
        <f t="shared" si="9"/>
        <v>0</v>
      </c>
      <c r="BL142" s="13" t="s">
        <v>131</v>
      </c>
      <c r="BM142" s="137" t="s">
        <v>170</v>
      </c>
    </row>
    <row r="143" spans="2:65" s="1" customFormat="1" ht="24.2" customHeight="1">
      <c r="B143" s="124"/>
      <c r="C143" s="125" t="s">
        <v>171</v>
      </c>
      <c r="D143" s="125" t="s">
        <v>127</v>
      </c>
      <c r="E143" s="126" t="s">
        <v>172</v>
      </c>
      <c r="F143" s="127" t="s">
        <v>173</v>
      </c>
      <c r="G143" s="128" t="s">
        <v>147</v>
      </c>
      <c r="H143" s="129">
        <v>98</v>
      </c>
      <c r="I143" s="130"/>
      <c r="J143" s="131">
        <f t="shared" si="0"/>
        <v>0</v>
      </c>
      <c r="K143" s="132"/>
      <c r="L143" s="28"/>
      <c r="M143" s="133" t="s">
        <v>1</v>
      </c>
      <c r="N143" s="134" t="s">
        <v>41</v>
      </c>
      <c r="P143" s="135">
        <f t="shared" si="1"/>
        <v>0</v>
      </c>
      <c r="Q143" s="135">
        <v>2.6100000000000002E-2</v>
      </c>
      <c r="R143" s="135">
        <f t="shared" si="2"/>
        <v>2.5578000000000003</v>
      </c>
      <c r="S143" s="135">
        <v>0</v>
      </c>
      <c r="T143" s="136">
        <f t="shared" si="3"/>
        <v>0</v>
      </c>
      <c r="AR143" s="137" t="s">
        <v>131</v>
      </c>
      <c r="AT143" s="137" t="s">
        <v>127</v>
      </c>
      <c r="AU143" s="137" t="s">
        <v>83</v>
      </c>
      <c r="AY143" s="13" t="s">
        <v>123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3" t="s">
        <v>81</v>
      </c>
      <c r="BK143" s="138">
        <f t="shared" si="9"/>
        <v>0</v>
      </c>
      <c r="BL143" s="13" t="s">
        <v>131</v>
      </c>
      <c r="BM143" s="137" t="s">
        <v>174</v>
      </c>
    </row>
    <row r="144" spans="2:65" s="1" customFormat="1" ht="24.2" customHeight="1">
      <c r="B144" s="124"/>
      <c r="C144" s="125" t="s">
        <v>175</v>
      </c>
      <c r="D144" s="125" t="s">
        <v>127</v>
      </c>
      <c r="E144" s="126" t="s">
        <v>176</v>
      </c>
      <c r="F144" s="127" t="s">
        <v>177</v>
      </c>
      <c r="G144" s="128" t="s">
        <v>147</v>
      </c>
      <c r="H144" s="129">
        <v>604.50400000000002</v>
      </c>
      <c r="I144" s="130"/>
      <c r="J144" s="131">
        <f t="shared" si="0"/>
        <v>0</v>
      </c>
      <c r="K144" s="132"/>
      <c r="L144" s="28"/>
      <c r="M144" s="133" t="s">
        <v>1</v>
      </c>
      <c r="N144" s="134" t="s">
        <v>41</v>
      </c>
      <c r="P144" s="135">
        <f t="shared" si="1"/>
        <v>0</v>
      </c>
      <c r="Q144" s="135">
        <v>1.7000000000000001E-2</v>
      </c>
      <c r="R144" s="135">
        <f t="shared" si="2"/>
        <v>10.276568000000001</v>
      </c>
      <c r="S144" s="135">
        <v>0</v>
      </c>
      <c r="T144" s="136">
        <f t="shared" si="3"/>
        <v>0</v>
      </c>
      <c r="AR144" s="137" t="s">
        <v>131</v>
      </c>
      <c r="AT144" s="137" t="s">
        <v>127</v>
      </c>
      <c r="AU144" s="137" t="s">
        <v>83</v>
      </c>
      <c r="AY144" s="13" t="s">
        <v>123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3" t="s">
        <v>81</v>
      </c>
      <c r="BK144" s="138">
        <f t="shared" si="9"/>
        <v>0</v>
      </c>
      <c r="BL144" s="13" t="s">
        <v>131</v>
      </c>
      <c r="BM144" s="137" t="s">
        <v>178</v>
      </c>
    </row>
    <row r="145" spans="2:65" s="1" customFormat="1" ht="24.2" customHeight="1">
      <c r="B145" s="124"/>
      <c r="C145" s="125" t="s">
        <v>179</v>
      </c>
      <c r="D145" s="125" t="s">
        <v>127</v>
      </c>
      <c r="E145" s="126" t="s">
        <v>180</v>
      </c>
      <c r="F145" s="127" t="s">
        <v>181</v>
      </c>
      <c r="G145" s="128" t="s">
        <v>130</v>
      </c>
      <c r="H145" s="129">
        <v>1.2</v>
      </c>
      <c r="I145" s="130"/>
      <c r="J145" s="131">
        <f t="shared" si="0"/>
        <v>0</v>
      </c>
      <c r="K145" s="132"/>
      <c r="L145" s="28"/>
      <c r="M145" s="133" t="s">
        <v>1</v>
      </c>
      <c r="N145" s="134" t="s">
        <v>41</v>
      </c>
      <c r="P145" s="135">
        <f t="shared" si="1"/>
        <v>0</v>
      </c>
      <c r="Q145" s="135">
        <v>2.3010199999999998</v>
      </c>
      <c r="R145" s="135">
        <f t="shared" si="2"/>
        <v>2.7612239999999999</v>
      </c>
      <c r="S145" s="135">
        <v>0</v>
      </c>
      <c r="T145" s="136">
        <f t="shared" si="3"/>
        <v>0</v>
      </c>
      <c r="AR145" s="137" t="s">
        <v>131</v>
      </c>
      <c r="AT145" s="137" t="s">
        <v>127</v>
      </c>
      <c r="AU145" s="137" t="s">
        <v>83</v>
      </c>
      <c r="AY145" s="13" t="s">
        <v>123</v>
      </c>
      <c r="BE145" s="138">
        <f t="shared" si="4"/>
        <v>0</v>
      </c>
      <c r="BF145" s="138">
        <f t="shared" si="5"/>
        <v>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3" t="s">
        <v>81</v>
      </c>
      <c r="BK145" s="138">
        <f t="shared" si="9"/>
        <v>0</v>
      </c>
      <c r="BL145" s="13" t="s">
        <v>131</v>
      </c>
      <c r="BM145" s="137" t="s">
        <v>182</v>
      </c>
    </row>
    <row r="146" spans="2:65" s="1" customFormat="1" ht="21.75" customHeight="1">
      <c r="B146" s="124"/>
      <c r="C146" s="125" t="s">
        <v>183</v>
      </c>
      <c r="D146" s="125" t="s">
        <v>127</v>
      </c>
      <c r="E146" s="126" t="s">
        <v>184</v>
      </c>
      <c r="F146" s="127" t="s">
        <v>185</v>
      </c>
      <c r="G146" s="128" t="s">
        <v>136</v>
      </c>
      <c r="H146" s="129">
        <v>1</v>
      </c>
      <c r="I146" s="130"/>
      <c r="J146" s="131">
        <f t="shared" si="0"/>
        <v>0</v>
      </c>
      <c r="K146" s="132"/>
      <c r="L146" s="28"/>
      <c r="M146" s="133" t="s">
        <v>1</v>
      </c>
      <c r="N146" s="134" t="s">
        <v>41</v>
      </c>
      <c r="P146" s="135">
        <f t="shared" si="1"/>
        <v>0</v>
      </c>
      <c r="Q146" s="135">
        <v>4.684E-2</v>
      </c>
      <c r="R146" s="135">
        <f t="shared" si="2"/>
        <v>4.684E-2</v>
      </c>
      <c r="S146" s="135">
        <v>0</v>
      </c>
      <c r="T146" s="136">
        <f t="shared" si="3"/>
        <v>0</v>
      </c>
      <c r="AR146" s="137" t="s">
        <v>131</v>
      </c>
      <c r="AT146" s="137" t="s">
        <v>127</v>
      </c>
      <c r="AU146" s="137" t="s">
        <v>83</v>
      </c>
      <c r="AY146" s="13" t="s">
        <v>123</v>
      </c>
      <c r="BE146" s="138">
        <f t="shared" si="4"/>
        <v>0</v>
      </c>
      <c r="BF146" s="138">
        <f t="shared" si="5"/>
        <v>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3" t="s">
        <v>81</v>
      </c>
      <c r="BK146" s="138">
        <f t="shared" si="9"/>
        <v>0</v>
      </c>
      <c r="BL146" s="13" t="s">
        <v>131</v>
      </c>
      <c r="BM146" s="137" t="s">
        <v>186</v>
      </c>
    </row>
    <row r="147" spans="2:65" s="1" customFormat="1" ht="24.2" customHeight="1">
      <c r="B147" s="124"/>
      <c r="C147" s="139" t="s">
        <v>187</v>
      </c>
      <c r="D147" s="139" t="s">
        <v>139</v>
      </c>
      <c r="E147" s="140" t="s">
        <v>188</v>
      </c>
      <c r="F147" s="141" t="s">
        <v>189</v>
      </c>
      <c r="G147" s="142" t="s">
        <v>136</v>
      </c>
      <c r="H147" s="143">
        <v>1</v>
      </c>
      <c r="I147" s="144"/>
      <c r="J147" s="145">
        <f t="shared" si="0"/>
        <v>0</v>
      </c>
      <c r="K147" s="146"/>
      <c r="L147" s="147"/>
      <c r="M147" s="148" t="s">
        <v>1</v>
      </c>
      <c r="N147" s="149" t="s">
        <v>41</v>
      </c>
      <c r="P147" s="135">
        <f t="shared" si="1"/>
        <v>0</v>
      </c>
      <c r="Q147" s="135">
        <v>1.225E-2</v>
      </c>
      <c r="R147" s="135">
        <f t="shared" si="2"/>
        <v>1.225E-2</v>
      </c>
      <c r="S147" s="135">
        <v>0</v>
      </c>
      <c r="T147" s="136">
        <f t="shared" si="3"/>
        <v>0</v>
      </c>
      <c r="AR147" s="137" t="s">
        <v>142</v>
      </c>
      <c r="AT147" s="137" t="s">
        <v>139</v>
      </c>
      <c r="AU147" s="137" t="s">
        <v>83</v>
      </c>
      <c r="AY147" s="13" t="s">
        <v>123</v>
      </c>
      <c r="BE147" s="138">
        <f t="shared" si="4"/>
        <v>0</v>
      </c>
      <c r="BF147" s="138">
        <f t="shared" si="5"/>
        <v>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3" t="s">
        <v>81</v>
      </c>
      <c r="BK147" s="138">
        <f t="shared" si="9"/>
        <v>0</v>
      </c>
      <c r="BL147" s="13" t="s">
        <v>131</v>
      </c>
      <c r="BM147" s="137" t="s">
        <v>190</v>
      </c>
    </row>
    <row r="148" spans="2:65" s="1" customFormat="1" ht="19.5">
      <c r="B148" s="28"/>
      <c r="D148" s="150" t="s">
        <v>191</v>
      </c>
      <c r="F148" s="151" t="s">
        <v>192</v>
      </c>
      <c r="I148" s="152"/>
      <c r="L148" s="28"/>
      <c r="M148" s="153"/>
      <c r="T148" s="52"/>
      <c r="AT148" s="13" t="s">
        <v>191</v>
      </c>
      <c r="AU148" s="13" t="s">
        <v>83</v>
      </c>
    </row>
    <row r="149" spans="2:65" s="11" customFormat="1" ht="22.9" customHeight="1">
      <c r="B149" s="112"/>
      <c r="D149" s="113" t="s">
        <v>75</v>
      </c>
      <c r="E149" s="122" t="s">
        <v>193</v>
      </c>
      <c r="F149" s="122" t="s">
        <v>194</v>
      </c>
      <c r="I149" s="115"/>
      <c r="J149" s="123">
        <f>BK149</f>
        <v>0</v>
      </c>
      <c r="L149" s="112"/>
      <c r="M149" s="117"/>
      <c r="P149" s="118">
        <f>SUM(P150:P159)</f>
        <v>0</v>
      </c>
      <c r="R149" s="118">
        <f>SUM(R150:R159)</f>
        <v>6.93E-2</v>
      </c>
      <c r="T149" s="119">
        <f>SUM(T150:T159)</f>
        <v>26.614383999999998</v>
      </c>
      <c r="AR149" s="113" t="s">
        <v>81</v>
      </c>
      <c r="AT149" s="120" t="s">
        <v>75</v>
      </c>
      <c r="AU149" s="120" t="s">
        <v>81</v>
      </c>
      <c r="AY149" s="113" t="s">
        <v>123</v>
      </c>
      <c r="BK149" s="121">
        <f>SUM(BK150:BK159)</f>
        <v>0</v>
      </c>
    </row>
    <row r="150" spans="2:65" s="1" customFormat="1" ht="37.9" customHeight="1">
      <c r="B150" s="124"/>
      <c r="C150" s="125" t="s">
        <v>195</v>
      </c>
      <c r="D150" s="125" t="s">
        <v>127</v>
      </c>
      <c r="E150" s="126" t="s">
        <v>196</v>
      </c>
      <c r="F150" s="127" t="s">
        <v>197</v>
      </c>
      <c r="G150" s="128" t="s">
        <v>147</v>
      </c>
      <c r="H150" s="129">
        <v>330</v>
      </c>
      <c r="I150" s="130"/>
      <c r="J150" s="131">
        <f t="shared" ref="J150:J159" si="10">ROUND(I150*H150,2)</f>
        <v>0</v>
      </c>
      <c r="K150" s="132"/>
      <c r="L150" s="28"/>
      <c r="M150" s="133" t="s">
        <v>1</v>
      </c>
      <c r="N150" s="134" t="s">
        <v>41</v>
      </c>
      <c r="P150" s="135">
        <f t="shared" ref="P150:P159" si="11">O150*H150</f>
        <v>0</v>
      </c>
      <c r="Q150" s="135">
        <v>2.1000000000000001E-4</v>
      </c>
      <c r="R150" s="135">
        <f t="shared" ref="R150:R159" si="12">Q150*H150</f>
        <v>6.93E-2</v>
      </c>
      <c r="S150" s="135">
        <v>0</v>
      </c>
      <c r="T150" s="136">
        <f t="shared" ref="T150:T159" si="13">S150*H150</f>
        <v>0</v>
      </c>
      <c r="AR150" s="137" t="s">
        <v>131</v>
      </c>
      <c r="AT150" s="137" t="s">
        <v>127</v>
      </c>
      <c r="AU150" s="137" t="s">
        <v>83</v>
      </c>
      <c r="AY150" s="13" t="s">
        <v>123</v>
      </c>
      <c r="BE150" s="138">
        <f t="shared" ref="BE150:BE159" si="14">IF(N150="základní",J150,0)</f>
        <v>0</v>
      </c>
      <c r="BF150" s="138">
        <f t="shared" ref="BF150:BF159" si="15">IF(N150="snížená",J150,0)</f>
        <v>0</v>
      </c>
      <c r="BG150" s="138">
        <f t="shared" ref="BG150:BG159" si="16">IF(N150="zákl. přenesená",J150,0)</f>
        <v>0</v>
      </c>
      <c r="BH150" s="138">
        <f t="shared" ref="BH150:BH159" si="17">IF(N150="sníž. přenesená",J150,0)</f>
        <v>0</v>
      </c>
      <c r="BI150" s="138">
        <f t="shared" ref="BI150:BI159" si="18">IF(N150="nulová",J150,0)</f>
        <v>0</v>
      </c>
      <c r="BJ150" s="13" t="s">
        <v>81</v>
      </c>
      <c r="BK150" s="138">
        <f t="shared" ref="BK150:BK159" si="19">ROUND(I150*H150,2)</f>
        <v>0</v>
      </c>
      <c r="BL150" s="13" t="s">
        <v>131</v>
      </c>
      <c r="BM150" s="137" t="s">
        <v>198</v>
      </c>
    </row>
    <row r="151" spans="2:65" s="1" customFormat="1" ht="16.5" customHeight="1">
      <c r="B151" s="124"/>
      <c r="C151" s="125" t="s">
        <v>199</v>
      </c>
      <c r="D151" s="125" t="s">
        <v>127</v>
      </c>
      <c r="E151" s="126" t="s">
        <v>200</v>
      </c>
      <c r="F151" s="127" t="s">
        <v>201</v>
      </c>
      <c r="G151" s="128" t="s">
        <v>202</v>
      </c>
      <c r="H151" s="129">
        <v>1</v>
      </c>
      <c r="I151" s="130"/>
      <c r="J151" s="131">
        <f t="shared" si="10"/>
        <v>0</v>
      </c>
      <c r="K151" s="132"/>
      <c r="L151" s="28"/>
      <c r="M151" s="133" t="s">
        <v>1</v>
      </c>
      <c r="N151" s="134" t="s">
        <v>41</v>
      </c>
      <c r="P151" s="135">
        <f t="shared" si="11"/>
        <v>0</v>
      </c>
      <c r="Q151" s="135">
        <v>0</v>
      </c>
      <c r="R151" s="135">
        <f t="shared" si="12"/>
        <v>0</v>
      </c>
      <c r="S151" s="135">
        <v>0</v>
      </c>
      <c r="T151" s="136">
        <f t="shared" si="13"/>
        <v>0</v>
      </c>
      <c r="AR151" s="137" t="s">
        <v>131</v>
      </c>
      <c r="AT151" s="137" t="s">
        <v>127</v>
      </c>
      <c r="AU151" s="137" t="s">
        <v>83</v>
      </c>
      <c r="AY151" s="13" t="s">
        <v>123</v>
      </c>
      <c r="BE151" s="138">
        <f t="shared" si="14"/>
        <v>0</v>
      </c>
      <c r="BF151" s="138">
        <f t="shared" si="15"/>
        <v>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3" t="s">
        <v>81</v>
      </c>
      <c r="BK151" s="138">
        <f t="shared" si="19"/>
        <v>0</v>
      </c>
      <c r="BL151" s="13" t="s">
        <v>131</v>
      </c>
      <c r="BM151" s="137" t="s">
        <v>203</v>
      </c>
    </row>
    <row r="152" spans="2:65" s="1" customFormat="1" ht="21.75" customHeight="1">
      <c r="B152" s="124"/>
      <c r="C152" s="125" t="s">
        <v>204</v>
      </c>
      <c r="D152" s="125" t="s">
        <v>127</v>
      </c>
      <c r="E152" s="126" t="s">
        <v>205</v>
      </c>
      <c r="F152" s="127" t="s">
        <v>206</v>
      </c>
      <c r="G152" s="128" t="s">
        <v>130</v>
      </c>
      <c r="H152" s="129">
        <v>1.8</v>
      </c>
      <c r="I152" s="130"/>
      <c r="J152" s="131">
        <f t="shared" si="10"/>
        <v>0</v>
      </c>
      <c r="K152" s="132"/>
      <c r="L152" s="28"/>
      <c r="M152" s="133" t="s">
        <v>1</v>
      </c>
      <c r="N152" s="134" t="s">
        <v>41</v>
      </c>
      <c r="P152" s="135">
        <f t="shared" si="11"/>
        <v>0</v>
      </c>
      <c r="Q152" s="135">
        <v>0</v>
      </c>
      <c r="R152" s="135">
        <f t="shared" si="12"/>
        <v>0</v>
      </c>
      <c r="S152" s="135">
        <v>2.27</v>
      </c>
      <c r="T152" s="136">
        <f t="shared" si="13"/>
        <v>4.0860000000000003</v>
      </c>
      <c r="AR152" s="137" t="s">
        <v>131</v>
      </c>
      <c r="AT152" s="137" t="s">
        <v>127</v>
      </c>
      <c r="AU152" s="137" t="s">
        <v>83</v>
      </c>
      <c r="AY152" s="13" t="s">
        <v>123</v>
      </c>
      <c r="BE152" s="138">
        <f t="shared" si="14"/>
        <v>0</v>
      </c>
      <c r="BF152" s="138">
        <f t="shared" si="15"/>
        <v>0</v>
      </c>
      <c r="BG152" s="138">
        <f t="shared" si="16"/>
        <v>0</v>
      </c>
      <c r="BH152" s="138">
        <f t="shared" si="17"/>
        <v>0</v>
      </c>
      <c r="BI152" s="138">
        <f t="shared" si="18"/>
        <v>0</v>
      </c>
      <c r="BJ152" s="13" t="s">
        <v>81</v>
      </c>
      <c r="BK152" s="138">
        <f t="shared" si="19"/>
        <v>0</v>
      </c>
      <c r="BL152" s="13" t="s">
        <v>131</v>
      </c>
      <c r="BM152" s="137" t="s">
        <v>207</v>
      </c>
    </row>
    <row r="153" spans="2:65" s="1" customFormat="1" ht="21.75" customHeight="1">
      <c r="B153" s="124"/>
      <c r="C153" s="125" t="s">
        <v>208</v>
      </c>
      <c r="D153" s="125" t="s">
        <v>127</v>
      </c>
      <c r="E153" s="126" t="s">
        <v>209</v>
      </c>
      <c r="F153" s="127" t="s">
        <v>210</v>
      </c>
      <c r="G153" s="128" t="s">
        <v>147</v>
      </c>
      <c r="H153" s="129">
        <v>58.143999999999998</v>
      </c>
      <c r="I153" s="130"/>
      <c r="J153" s="131">
        <f t="shared" si="10"/>
        <v>0</v>
      </c>
      <c r="K153" s="132"/>
      <c r="L153" s="28"/>
      <c r="M153" s="133" t="s">
        <v>1</v>
      </c>
      <c r="N153" s="134" t="s">
        <v>41</v>
      </c>
      <c r="P153" s="135">
        <f t="shared" si="11"/>
        <v>0</v>
      </c>
      <c r="Q153" s="135">
        <v>0</v>
      </c>
      <c r="R153" s="135">
        <f t="shared" si="12"/>
        <v>0</v>
      </c>
      <c r="S153" s="135">
        <v>0.26100000000000001</v>
      </c>
      <c r="T153" s="136">
        <f t="shared" si="13"/>
        <v>15.175584000000001</v>
      </c>
      <c r="AR153" s="137" t="s">
        <v>131</v>
      </c>
      <c r="AT153" s="137" t="s">
        <v>127</v>
      </c>
      <c r="AU153" s="137" t="s">
        <v>83</v>
      </c>
      <c r="AY153" s="13" t="s">
        <v>123</v>
      </c>
      <c r="BE153" s="138">
        <f t="shared" si="14"/>
        <v>0</v>
      </c>
      <c r="BF153" s="138">
        <f t="shared" si="15"/>
        <v>0</v>
      </c>
      <c r="BG153" s="138">
        <f t="shared" si="16"/>
        <v>0</v>
      </c>
      <c r="BH153" s="138">
        <f t="shared" si="17"/>
        <v>0</v>
      </c>
      <c r="BI153" s="138">
        <f t="shared" si="18"/>
        <v>0</v>
      </c>
      <c r="BJ153" s="13" t="s">
        <v>81</v>
      </c>
      <c r="BK153" s="138">
        <f t="shared" si="19"/>
        <v>0</v>
      </c>
      <c r="BL153" s="13" t="s">
        <v>131</v>
      </c>
      <c r="BM153" s="137" t="s">
        <v>211</v>
      </c>
    </row>
    <row r="154" spans="2:65" s="1" customFormat="1" ht="24.2" customHeight="1">
      <c r="B154" s="124"/>
      <c r="C154" s="125" t="s">
        <v>212</v>
      </c>
      <c r="D154" s="125" t="s">
        <v>127</v>
      </c>
      <c r="E154" s="126" t="s">
        <v>213</v>
      </c>
      <c r="F154" s="127" t="s">
        <v>214</v>
      </c>
      <c r="G154" s="128" t="s">
        <v>130</v>
      </c>
      <c r="H154" s="129">
        <v>0.5</v>
      </c>
      <c r="I154" s="130"/>
      <c r="J154" s="131">
        <f t="shared" si="10"/>
        <v>0</v>
      </c>
      <c r="K154" s="132"/>
      <c r="L154" s="28"/>
      <c r="M154" s="133" t="s">
        <v>1</v>
      </c>
      <c r="N154" s="134" t="s">
        <v>41</v>
      </c>
      <c r="P154" s="135">
        <f t="shared" si="11"/>
        <v>0</v>
      </c>
      <c r="Q154" s="135">
        <v>0</v>
      </c>
      <c r="R154" s="135">
        <f t="shared" si="12"/>
        <v>0</v>
      </c>
      <c r="S154" s="135">
        <v>1.6</v>
      </c>
      <c r="T154" s="136">
        <f t="shared" si="13"/>
        <v>0.8</v>
      </c>
      <c r="AR154" s="137" t="s">
        <v>131</v>
      </c>
      <c r="AT154" s="137" t="s">
        <v>127</v>
      </c>
      <c r="AU154" s="137" t="s">
        <v>83</v>
      </c>
      <c r="AY154" s="13" t="s">
        <v>123</v>
      </c>
      <c r="BE154" s="138">
        <f t="shared" si="14"/>
        <v>0</v>
      </c>
      <c r="BF154" s="138">
        <f t="shared" si="15"/>
        <v>0</v>
      </c>
      <c r="BG154" s="138">
        <f t="shared" si="16"/>
        <v>0</v>
      </c>
      <c r="BH154" s="138">
        <f t="shared" si="17"/>
        <v>0</v>
      </c>
      <c r="BI154" s="138">
        <f t="shared" si="18"/>
        <v>0</v>
      </c>
      <c r="BJ154" s="13" t="s">
        <v>81</v>
      </c>
      <c r="BK154" s="138">
        <f t="shared" si="19"/>
        <v>0</v>
      </c>
      <c r="BL154" s="13" t="s">
        <v>131</v>
      </c>
      <c r="BM154" s="137" t="s">
        <v>215</v>
      </c>
    </row>
    <row r="155" spans="2:65" s="1" customFormat="1" ht="16.5" customHeight="1">
      <c r="B155" s="124"/>
      <c r="C155" s="125" t="s">
        <v>153</v>
      </c>
      <c r="D155" s="125" t="s">
        <v>127</v>
      </c>
      <c r="E155" s="126" t="s">
        <v>216</v>
      </c>
      <c r="F155" s="127" t="s">
        <v>217</v>
      </c>
      <c r="G155" s="128" t="s">
        <v>218</v>
      </c>
      <c r="H155" s="129">
        <v>28</v>
      </c>
      <c r="I155" s="130"/>
      <c r="J155" s="131">
        <f t="shared" si="10"/>
        <v>0</v>
      </c>
      <c r="K155" s="132"/>
      <c r="L155" s="28"/>
      <c r="M155" s="133" t="s">
        <v>1</v>
      </c>
      <c r="N155" s="134" t="s">
        <v>41</v>
      </c>
      <c r="P155" s="135">
        <f t="shared" si="11"/>
        <v>0</v>
      </c>
      <c r="Q155" s="135">
        <v>0</v>
      </c>
      <c r="R155" s="135">
        <f t="shared" si="12"/>
        <v>0</v>
      </c>
      <c r="S155" s="135">
        <v>0.03</v>
      </c>
      <c r="T155" s="136">
        <f t="shared" si="13"/>
        <v>0.84</v>
      </c>
      <c r="AR155" s="137" t="s">
        <v>131</v>
      </c>
      <c r="AT155" s="137" t="s">
        <v>127</v>
      </c>
      <c r="AU155" s="137" t="s">
        <v>83</v>
      </c>
      <c r="AY155" s="13" t="s">
        <v>123</v>
      </c>
      <c r="BE155" s="138">
        <f t="shared" si="14"/>
        <v>0</v>
      </c>
      <c r="BF155" s="138">
        <f t="shared" si="15"/>
        <v>0</v>
      </c>
      <c r="BG155" s="138">
        <f t="shared" si="16"/>
        <v>0</v>
      </c>
      <c r="BH155" s="138">
        <f t="shared" si="17"/>
        <v>0</v>
      </c>
      <c r="BI155" s="138">
        <f t="shared" si="18"/>
        <v>0</v>
      </c>
      <c r="BJ155" s="13" t="s">
        <v>81</v>
      </c>
      <c r="BK155" s="138">
        <f t="shared" si="19"/>
        <v>0</v>
      </c>
      <c r="BL155" s="13" t="s">
        <v>131</v>
      </c>
      <c r="BM155" s="137" t="s">
        <v>219</v>
      </c>
    </row>
    <row r="156" spans="2:65" s="1" customFormat="1" ht="21.75" customHeight="1">
      <c r="B156" s="124"/>
      <c r="C156" s="125" t="s">
        <v>8</v>
      </c>
      <c r="D156" s="125" t="s">
        <v>127</v>
      </c>
      <c r="E156" s="126" t="s">
        <v>220</v>
      </c>
      <c r="F156" s="127" t="s">
        <v>221</v>
      </c>
      <c r="G156" s="128" t="s">
        <v>147</v>
      </c>
      <c r="H156" s="129">
        <v>6.3</v>
      </c>
      <c r="I156" s="130"/>
      <c r="J156" s="131">
        <f t="shared" si="10"/>
        <v>0</v>
      </c>
      <c r="K156" s="132"/>
      <c r="L156" s="28"/>
      <c r="M156" s="133" t="s">
        <v>1</v>
      </c>
      <c r="N156" s="134" t="s">
        <v>41</v>
      </c>
      <c r="P156" s="135">
        <f t="shared" si="11"/>
        <v>0</v>
      </c>
      <c r="Q156" s="135">
        <v>0</v>
      </c>
      <c r="R156" s="135">
        <f t="shared" si="12"/>
        <v>0</v>
      </c>
      <c r="S156" s="135">
        <v>7.5999999999999998E-2</v>
      </c>
      <c r="T156" s="136">
        <f t="shared" si="13"/>
        <v>0.47879999999999995</v>
      </c>
      <c r="AR156" s="137" t="s">
        <v>131</v>
      </c>
      <c r="AT156" s="137" t="s">
        <v>127</v>
      </c>
      <c r="AU156" s="137" t="s">
        <v>83</v>
      </c>
      <c r="AY156" s="13" t="s">
        <v>123</v>
      </c>
      <c r="BE156" s="138">
        <f t="shared" si="14"/>
        <v>0</v>
      </c>
      <c r="BF156" s="138">
        <f t="shared" si="15"/>
        <v>0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3" t="s">
        <v>81</v>
      </c>
      <c r="BK156" s="138">
        <f t="shared" si="19"/>
        <v>0</v>
      </c>
      <c r="BL156" s="13" t="s">
        <v>131</v>
      </c>
      <c r="BM156" s="137" t="s">
        <v>222</v>
      </c>
    </row>
    <row r="157" spans="2:65" s="1" customFormat="1" ht="24.2" customHeight="1">
      <c r="B157" s="124"/>
      <c r="C157" s="125" t="s">
        <v>223</v>
      </c>
      <c r="D157" s="125" t="s">
        <v>127</v>
      </c>
      <c r="E157" s="126" t="s">
        <v>224</v>
      </c>
      <c r="F157" s="127" t="s">
        <v>225</v>
      </c>
      <c r="G157" s="128" t="s">
        <v>130</v>
      </c>
      <c r="H157" s="129">
        <v>2</v>
      </c>
      <c r="I157" s="130"/>
      <c r="J157" s="131">
        <f t="shared" si="10"/>
        <v>0</v>
      </c>
      <c r="K157" s="132"/>
      <c r="L157" s="28"/>
      <c r="M157" s="133" t="s">
        <v>1</v>
      </c>
      <c r="N157" s="134" t="s">
        <v>41</v>
      </c>
      <c r="P157" s="135">
        <f t="shared" si="11"/>
        <v>0</v>
      </c>
      <c r="Q157" s="135">
        <v>0</v>
      </c>
      <c r="R157" s="135">
        <f t="shared" si="12"/>
        <v>0</v>
      </c>
      <c r="S157" s="135">
        <v>1.95</v>
      </c>
      <c r="T157" s="136">
        <f t="shared" si="13"/>
        <v>3.9</v>
      </c>
      <c r="AR157" s="137" t="s">
        <v>131</v>
      </c>
      <c r="AT157" s="137" t="s">
        <v>127</v>
      </c>
      <c r="AU157" s="137" t="s">
        <v>83</v>
      </c>
      <c r="AY157" s="13" t="s">
        <v>123</v>
      </c>
      <c r="BE157" s="138">
        <f t="shared" si="14"/>
        <v>0</v>
      </c>
      <c r="BF157" s="138">
        <f t="shared" si="15"/>
        <v>0</v>
      </c>
      <c r="BG157" s="138">
        <f t="shared" si="16"/>
        <v>0</v>
      </c>
      <c r="BH157" s="138">
        <f t="shared" si="17"/>
        <v>0</v>
      </c>
      <c r="BI157" s="138">
        <f t="shared" si="18"/>
        <v>0</v>
      </c>
      <c r="BJ157" s="13" t="s">
        <v>81</v>
      </c>
      <c r="BK157" s="138">
        <f t="shared" si="19"/>
        <v>0</v>
      </c>
      <c r="BL157" s="13" t="s">
        <v>131</v>
      </c>
      <c r="BM157" s="137" t="s">
        <v>226</v>
      </c>
    </row>
    <row r="158" spans="2:65" s="1" customFormat="1" ht="24.2" customHeight="1">
      <c r="B158" s="124"/>
      <c r="C158" s="125" t="s">
        <v>227</v>
      </c>
      <c r="D158" s="125" t="s">
        <v>127</v>
      </c>
      <c r="E158" s="126" t="s">
        <v>228</v>
      </c>
      <c r="F158" s="127" t="s">
        <v>229</v>
      </c>
      <c r="G158" s="128" t="s">
        <v>218</v>
      </c>
      <c r="H158" s="129">
        <v>4</v>
      </c>
      <c r="I158" s="130"/>
      <c r="J158" s="131">
        <f t="shared" si="10"/>
        <v>0</v>
      </c>
      <c r="K158" s="132"/>
      <c r="L158" s="28"/>
      <c r="M158" s="133" t="s">
        <v>1</v>
      </c>
      <c r="N158" s="134" t="s">
        <v>41</v>
      </c>
      <c r="P158" s="135">
        <f t="shared" si="11"/>
        <v>0</v>
      </c>
      <c r="Q158" s="135">
        <v>0</v>
      </c>
      <c r="R158" s="135">
        <f t="shared" si="12"/>
        <v>0</v>
      </c>
      <c r="S158" s="135">
        <v>1.9E-2</v>
      </c>
      <c r="T158" s="136">
        <f t="shared" si="13"/>
        <v>7.5999999999999998E-2</v>
      </c>
      <c r="AR158" s="137" t="s">
        <v>131</v>
      </c>
      <c r="AT158" s="137" t="s">
        <v>127</v>
      </c>
      <c r="AU158" s="137" t="s">
        <v>83</v>
      </c>
      <c r="AY158" s="13" t="s">
        <v>123</v>
      </c>
      <c r="BE158" s="138">
        <f t="shared" si="14"/>
        <v>0</v>
      </c>
      <c r="BF158" s="138">
        <f t="shared" si="15"/>
        <v>0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3" t="s">
        <v>81</v>
      </c>
      <c r="BK158" s="138">
        <f t="shared" si="19"/>
        <v>0</v>
      </c>
      <c r="BL158" s="13" t="s">
        <v>131</v>
      </c>
      <c r="BM158" s="137" t="s">
        <v>230</v>
      </c>
    </row>
    <row r="159" spans="2:65" s="1" customFormat="1" ht="24.2" customHeight="1">
      <c r="B159" s="124"/>
      <c r="C159" s="125" t="s">
        <v>231</v>
      </c>
      <c r="D159" s="125" t="s">
        <v>127</v>
      </c>
      <c r="E159" s="126" t="s">
        <v>232</v>
      </c>
      <c r="F159" s="127" t="s">
        <v>233</v>
      </c>
      <c r="G159" s="128" t="s">
        <v>147</v>
      </c>
      <c r="H159" s="129">
        <v>18.5</v>
      </c>
      <c r="I159" s="130"/>
      <c r="J159" s="131">
        <f t="shared" si="10"/>
        <v>0</v>
      </c>
      <c r="K159" s="132"/>
      <c r="L159" s="28"/>
      <c r="M159" s="133" t="s">
        <v>1</v>
      </c>
      <c r="N159" s="134" t="s">
        <v>41</v>
      </c>
      <c r="P159" s="135">
        <f t="shared" si="11"/>
        <v>0</v>
      </c>
      <c r="Q159" s="135">
        <v>0</v>
      </c>
      <c r="R159" s="135">
        <f t="shared" si="12"/>
        <v>0</v>
      </c>
      <c r="S159" s="135">
        <v>6.8000000000000005E-2</v>
      </c>
      <c r="T159" s="136">
        <f t="shared" si="13"/>
        <v>1.258</v>
      </c>
      <c r="AR159" s="137" t="s">
        <v>131</v>
      </c>
      <c r="AT159" s="137" t="s">
        <v>127</v>
      </c>
      <c r="AU159" s="137" t="s">
        <v>83</v>
      </c>
      <c r="AY159" s="13" t="s">
        <v>123</v>
      </c>
      <c r="BE159" s="138">
        <f t="shared" si="14"/>
        <v>0</v>
      </c>
      <c r="BF159" s="138">
        <f t="shared" si="15"/>
        <v>0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3" t="s">
        <v>81</v>
      </c>
      <c r="BK159" s="138">
        <f t="shared" si="19"/>
        <v>0</v>
      </c>
      <c r="BL159" s="13" t="s">
        <v>131</v>
      </c>
      <c r="BM159" s="137" t="s">
        <v>234</v>
      </c>
    </row>
    <row r="160" spans="2:65" s="11" customFormat="1" ht="22.9" customHeight="1">
      <c r="B160" s="112"/>
      <c r="D160" s="113" t="s">
        <v>75</v>
      </c>
      <c r="E160" s="122" t="s">
        <v>235</v>
      </c>
      <c r="F160" s="122" t="s">
        <v>236</v>
      </c>
      <c r="I160" s="115"/>
      <c r="J160" s="123">
        <f>BK160</f>
        <v>0</v>
      </c>
      <c r="L160" s="112"/>
      <c r="M160" s="117"/>
      <c r="P160" s="118">
        <f>SUM(P161:P165)</f>
        <v>0</v>
      </c>
      <c r="R160" s="118">
        <f>SUM(R161:R165)</f>
        <v>0</v>
      </c>
      <c r="T160" s="119">
        <f>SUM(T161:T165)</f>
        <v>0</v>
      </c>
      <c r="AR160" s="113" t="s">
        <v>81</v>
      </c>
      <c r="AT160" s="120" t="s">
        <v>75</v>
      </c>
      <c r="AU160" s="120" t="s">
        <v>81</v>
      </c>
      <c r="AY160" s="113" t="s">
        <v>123</v>
      </c>
      <c r="BK160" s="121">
        <f>SUM(BK161:BK165)</f>
        <v>0</v>
      </c>
    </row>
    <row r="161" spans="2:65" s="1" customFormat="1" ht="24.2" customHeight="1">
      <c r="B161" s="124"/>
      <c r="C161" s="125" t="s">
        <v>237</v>
      </c>
      <c r="D161" s="125" t="s">
        <v>127</v>
      </c>
      <c r="E161" s="126" t="s">
        <v>238</v>
      </c>
      <c r="F161" s="127" t="s">
        <v>239</v>
      </c>
      <c r="G161" s="128" t="s">
        <v>240</v>
      </c>
      <c r="H161" s="129">
        <v>48.825000000000003</v>
      </c>
      <c r="I161" s="130"/>
      <c r="J161" s="131">
        <f>ROUND(I161*H161,2)</f>
        <v>0</v>
      </c>
      <c r="K161" s="132"/>
      <c r="L161" s="28"/>
      <c r="M161" s="133" t="s">
        <v>1</v>
      </c>
      <c r="N161" s="134" t="s">
        <v>41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131</v>
      </c>
      <c r="AT161" s="137" t="s">
        <v>127</v>
      </c>
      <c r="AU161" s="137" t="s">
        <v>83</v>
      </c>
      <c r="AY161" s="13" t="s">
        <v>123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3" t="s">
        <v>81</v>
      </c>
      <c r="BK161" s="138">
        <f>ROUND(I161*H161,2)</f>
        <v>0</v>
      </c>
      <c r="BL161" s="13" t="s">
        <v>131</v>
      </c>
      <c r="BM161" s="137" t="s">
        <v>241</v>
      </c>
    </row>
    <row r="162" spans="2:65" s="1" customFormat="1" ht="24.2" customHeight="1">
      <c r="B162" s="124"/>
      <c r="C162" s="125" t="s">
        <v>242</v>
      </c>
      <c r="D162" s="125" t="s">
        <v>127</v>
      </c>
      <c r="E162" s="126" t="s">
        <v>243</v>
      </c>
      <c r="F162" s="127" t="s">
        <v>244</v>
      </c>
      <c r="G162" s="128" t="s">
        <v>240</v>
      </c>
      <c r="H162" s="129">
        <v>48.825000000000003</v>
      </c>
      <c r="I162" s="130"/>
      <c r="J162" s="131">
        <f>ROUND(I162*H162,2)</f>
        <v>0</v>
      </c>
      <c r="K162" s="132"/>
      <c r="L162" s="28"/>
      <c r="M162" s="133" t="s">
        <v>1</v>
      </c>
      <c r="N162" s="134" t="s">
        <v>41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131</v>
      </c>
      <c r="AT162" s="137" t="s">
        <v>127</v>
      </c>
      <c r="AU162" s="137" t="s">
        <v>83</v>
      </c>
      <c r="AY162" s="13" t="s">
        <v>123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3" t="s">
        <v>81</v>
      </c>
      <c r="BK162" s="138">
        <f>ROUND(I162*H162,2)</f>
        <v>0</v>
      </c>
      <c r="BL162" s="13" t="s">
        <v>131</v>
      </c>
      <c r="BM162" s="137" t="s">
        <v>245</v>
      </c>
    </row>
    <row r="163" spans="2:65" s="1" customFormat="1" ht="24.2" customHeight="1">
      <c r="B163" s="124"/>
      <c r="C163" s="125" t="s">
        <v>246</v>
      </c>
      <c r="D163" s="125" t="s">
        <v>127</v>
      </c>
      <c r="E163" s="126" t="s">
        <v>247</v>
      </c>
      <c r="F163" s="127" t="s">
        <v>248</v>
      </c>
      <c r="G163" s="128" t="s">
        <v>240</v>
      </c>
      <c r="H163" s="129">
        <v>2343.6</v>
      </c>
      <c r="I163" s="130"/>
      <c r="J163" s="131">
        <f>ROUND(I163*H163,2)</f>
        <v>0</v>
      </c>
      <c r="K163" s="132"/>
      <c r="L163" s="28"/>
      <c r="M163" s="133" t="s">
        <v>1</v>
      </c>
      <c r="N163" s="134" t="s">
        <v>41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131</v>
      </c>
      <c r="AT163" s="137" t="s">
        <v>127</v>
      </c>
      <c r="AU163" s="137" t="s">
        <v>83</v>
      </c>
      <c r="AY163" s="13" t="s">
        <v>123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3" t="s">
        <v>81</v>
      </c>
      <c r="BK163" s="138">
        <f>ROUND(I163*H163,2)</f>
        <v>0</v>
      </c>
      <c r="BL163" s="13" t="s">
        <v>131</v>
      </c>
      <c r="BM163" s="137" t="s">
        <v>249</v>
      </c>
    </row>
    <row r="164" spans="2:65" s="1" customFormat="1" ht="49.15" customHeight="1">
      <c r="B164" s="124"/>
      <c r="C164" s="125" t="s">
        <v>250</v>
      </c>
      <c r="D164" s="125" t="s">
        <v>127</v>
      </c>
      <c r="E164" s="126" t="s">
        <v>251</v>
      </c>
      <c r="F164" s="127" t="s">
        <v>252</v>
      </c>
      <c r="G164" s="128" t="s">
        <v>240</v>
      </c>
      <c r="H164" s="129">
        <v>26.614000000000001</v>
      </c>
      <c r="I164" s="130"/>
      <c r="J164" s="131">
        <f>ROUND(I164*H164,2)</f>
        <v>0</v>
      </c>
      <c r="K164" s="132"/>
      <c r="L164" s="28"/>
      <c r="M164" s="133" t="s">
        <v>1</v>
      </c>
      <c r="N164" s="134" t="s">
        <v>41</v>
      </c>
      <c r="P164" s="135">
        <f>O164*H164</f>
        <v>0</v>
      </c>
      <c r="Q164" s="135">
        <v>0</v>
      </c>
      <c r="R164" s="135">
        <f>Q164*H164</f>
        <v>0</v>
      </c>
      <c r="S164" s="135">
        <v>0</v>
      </c>
      <c r="T164" s="136">
        <f>S164*H164</f>
        <v>0</v>
      </c>
      <c r="AR164" s="137" t="s">
        <v>131</v>
      </c>
      <c r="AT164" s="137" t="s">
        <v>127</v>
      </c>
      <c r="AU164" s="137" t="s">
        <v>83</v>
      </c>
      <c r="AY164" s="13" t="s">
        <v>123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3" t="s">
        <v>81</v>
      </c>
      <c r="BK164" s="138">
        <f>ROUND(I164*H164,2)</f>
        <v>0</v>
      </c>
      <c r="BL164" s="13" t="s">
        <v>131</v>
      </c>
      <c r="BM164" s="137" t="s">
        <v>253</v>
      </c>
    </row>
    <row r="165" spans="2:65" s="1" customFormat="1" ht="33" customHeight="1">
      <c r="B165" s="124"/>
      <c r="C165" s="125" t="s">
        <v>254</v>
      </c>
      <c r="D165" s="125" t="s">
        <v>127</v>
      </c>
      <c r="E165" s="126" t="s">
        <v>255</v>
      </c>
      <c r="F165" s="127" t="s">
        <v>256</v>
      </c>
      <c r="G165" s="128" t="s">
        <v>240</v>
      </c>
      <c r="H165" s="129">
        <v>22.210999999999999</v>
      </c>
      <c r="I165" s="130"/>
      <c r="J165" s="131">
        <f>ROUND(I165*H165,2)</f>
        <v>0</v>
      </c>
      <c r="K165" s="132"/>
      <c r="L165" s="28"/>
      <c r="M165" s="133" t="s">
        <v>1</v>
      </c>
      <c r="N165" s="134" t="s">
        <v>41</v>
      </c>
      <c r="P165" s="135">
        <f>O165*H165</f>
        <v>0</v>
      </c>
      <c r="Q165" s="135">
        <v>0</v>
      </c>
      <c r="R165" s="135">
        <f>Q165*H165</f>
        <v>0</v>
      </c>
      <c r="S165" s="135">
        <v>0</v>
      </c>
      <c r="T165" s="136">
        <f>S165*H165</f>
        <v>0</v>
      </c>
      <c r="AR165" s="137" t="s">
        <v>131</v>
      </c>
      <c r="AT165" s="137" t="s">
        <v>127</v>
      </c>
      <c r="AU165" s="137" t="s">
        <v>83</v>
      </c>
      <c r="AY165" s="13" t="s">
        <v>123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3" t="s">
        <v>81</v>
      </c>
      <c r="BK165" s="138">
        <f>ROUND(I165*H165,2)</f>
        <v>0</v>
      </c>
      <c r="BL165" s="13" t="s">
        <v>131</v>
      </c>
      <c r="BM165" s="137" t="s">
        <v>257</v>
      </c>
    </row>
    <row r="166" spans="2:65" s="11" customFormat="1" ht="22.9" customHeight="1">
      <c r="B166" s="112"/>
      <c r="D166" s="113" t="s">
        <v>75</v>
      </c>
      <c r="E166" s="122" t="s">
        <v>258</v>
      </c>
      <c r="F166" s="122" t="s">
        <v>259</v>
      </c>
      <c r="I166" s="115"/>
      <c r="J166" s="123">
        <f>BK166</f>
        <v>0</v>
      </c>
      <c r="L166" s="112"/>
      <c r="M166" s="117"/>
      <c r="P166" s="118">
        <f>P167</f>
        <v>0</v>
      </c>
      <c r="R166" s="118">
        <f>R167</f>
        <v>0</v>
      </c>
      <c r="T166" s="119">
        <f>T167</f>
        <v>0</v>
      </c>
      <c r="AR166" s="113" t="s">
        <v>81</v>
      </c>
      <c r="AT166" s="120" t="s">
        <v>75</v>
      </c>
      <c r="AU166" s="120" t="s">
        <v>81</v>
      </c>
      <c r="AY166" s="113" t="s">
        <v>123</v>
      </c>
      <c r="BK166" s="121">
        <f>BK167</f>
        <v>0</v>
      </c>
    </row>
    <row r="167" spans="2:65" s="1" customFormat="1" ht="21.75" customHeight="1">
      <c r="B167" s="124"/>
      <c r="C167" s="125" t="s">
        <v>260</v>
      </c>
      <c r="D167" s="125" t="s">
        <v>127</v>
      </c>
      <c r="E167" s="126" t="s">
        <v>261</v>
      </c>
      <c r="F167" s="127" t="s">
        <v>262</v>
      </c>
      <c r="G167" s="128" t="s">
        <v>240</v>
      </c>
      <c r="H167" s="129">
        <v>24.254999999999999</v>
      </c>
      <c r="I167" s="130"/>
      <c r="J167" s="131">
        <f>ROUND(I167*H167,2)</f>
        <v>0</v>
      </c>
      <c r="K167" s="132"/>
      <c r="L167" s="28"/>
      <c r="M167" s="133" t="s">
        <v>1</v>
      </c>
      <c r="N167" s="134" t="s">
        <v>41</v>
      </c>
      <c r="P167" s="135">
        <f>O167*H167</f>
        <v>0</v>
      </c>
      <c r="Q167" s="135">
        <v>0</v>
      </c>
      <c r="R167" s="135">
        <f>Q167*H167</f>
        <v>0</v>
      </c>
      <c r="S167" s="135">
        <v>0</v>
      </c>
      <c r="T167" s="136">
        <f>S167*H167</f>
        <v>0</v>
      </c>
      <c r="AR167" s="137" t="s">
        <v>131</v>
      </c>
      <c r="AT167" s="137" t="s">
        <v>127</v>
      </c>
      <c r="AU167" s="137" t="s">
        <v>83</v>
      </c>
      <c r="AY167" s="13" t="s">
        <v>123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3" t="s">
        <v>81</v>
      </c>
      <c r="BK167" s="138">
        <f>ROUND(I167*H167,2)</f>
        <v>0</v>
      </c>
      <c r="BL167" s="13" t="s">
        <v>131</v>
      </c>
      <c r="BM167" s="137" t="s">
        <v>263</v>
      </c>
    </row>
    <row r="168" spans="2:65" s="11" customFormat="1" ht="25.9" customHeight="1">
      <c r="B168" s="112"/>
      <c r="D168" s="113" t="s">
        <v>75</v>
      </c>
      <c r="E168" s="114" t="s">
        <v>264</v>
      </c>
      <c r="F168" s="114" t="s">
        <v>265</v>
      </c>
      <c r="I168" s="115"/>
      <c r="J168" s="116">
        <f>BK168</f>
        <v>0</v>
      </c>
      <c r="L168" s="112"/>
      <c r="M168" s="117"/>
      <c r="P168" s="118">
        <f>P169+P173+P176+P181+P185+P194+P199+P207+P209</f>
        <v>0</v>
      </c>
      <c r="R168" s="118">
        <f>R169+R173+R176+R181+R185+R194+R199+R207+R209</f>
        <v>11.52552704</v>
      </c>
      <c r="T168" s="119">
        <f>T169+T173+T176+T181+T185+T194+T199+T207+T209</f>
        <v>22.210733999999999</v>
      </c>
      <c r="AR168" s="113" t="s">
        <v>83</v>
      </c>
      <c r="AT168" s="120" t="s">
        <v>75</v>
      </c>
      <c r="AU168" s="120" t="s">
        <v>76</v>
      </c>
      <c r="AY168" s="113" t="s">
        <v>123</v>
      </c>
      <c r="BK168" s="121">
        <f>BK169+BK173+BK176+BK181+BK185+BK194+BK199+BK207+BK209</f>
        <v>0</v>
      </c>
    </row>
    <row r="169" spans="2:65" s="11" customFormat="1" ht="22.9" customHeight="1">
      <c r="B169" s="112"/>
      <c r="D169" s="113" t="s">
        <v>75</v>
      </c>
      <c r="E169" s="122" t="s">
        <v>266</v>
      </c>
      <c r="F169" s="122" t="s">
        <v>267</v>
      </c>
      <c r="I169" s="115"/>
      <c r="J169" s="123">
        <f>BK169</f>
        <v>0</v>
      </c>
      <c r="L169" s="112"/>
      <c r="M169" s="117"/>
      <c r="P169" s="118">
        <f>SUM(P170:P172)</f>
        <v>0</v>
      </c>
      <c r="R169" s="118">
        <f>SUM(R170:R172)</f>
        <v>4.8999999999999998E-4</v>
      </c>
      <c r="T169" s="119">
        <f>SUM(T170:T172)</f>
        <v>1</v>
      </c>
      <c r="AR169" s="113" t="s">
        <v>83</v>
      </c>
      <c r="AT169" s="120" t="s">
        <v>75</v>
      </c>
      <c r="AU169" s="120" t="s">
        <v>81</v>
      </c>
      <c r="AY169" s="113" t="s">
        <v>123</v>
      </c>
      <c r="BK169" s="121">
        <f>SUM(BK170:BK172)</f>
        <v>0</v>
      </c>
    </row>
    <row r="170" spans="2:65" s="1" customFormat="1" ht="33" customHeight="1">
      <c r="B170" s="124"/>
      <c r="C170" s="125" t="s">
        <v>268</v>
      </c>
      <c r="D170" s="125" t="s">
        <v>127</v>
      </c>
      <c r="E170" s="126" t="s">
        <v>269</v>
      </c>
      <c r="F170" s="127" t="s">
        <v>270</v>
      </c>
      <c r="G170" s="128" t="s">
        <v>202</v>
      </c>
      <c r="H170" s="129">
        <v>1</v>
      </c>
      <c r="I170" s="130"/>
      <c r="J170" s="131">
        <f>ROUND(I170*H170,2)</f>
        <v>0</v>
      </c>
      <c r="K170" s="132"/>
      <c r="L170" s="28"/>
      <c r="M170" s="133" t="s">
        <v>1</v>
      </c>
      <c r="N170" s="134" t="s">
        <v>41</v>
      </c>
      <c r="P170" s="135">
        <f>O170*H170</f>
        <v>0</v>
      </c>
      <c r="Q170" s="135">
        <v>1.4999999999999999E-4</v>
      </c>
      <c r="R170" s="135">
        <f>Q170*H170</f>
        <v>1.4999999999999999E-4</v>
      </c>
      <c r="S170" s="135">
        <v>1</v>
      </c>
      <c r="T170" s="136">
        <f>S170*H170</f>
        <v>1</v>
      </c>
      <c r="AR170" s="137" t="s">
        <v>204</v>
      </c>
      <c r="AT170" s="137" t="s">
        <v>127</v>
      </c>
      <c r="AU170" s="137" t="s">
        <v>83</v>
      </c>
      <c r="AY170" s="13" t="s">
        <v>123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3" t="s">
        <v>81</v>
      </c>
      <c r="BK170" s="138">
        <f>ROUND(I170*H170,2)</f>
        <v>0</v>
      </c>
      <c r="BL170" s="13" t="s">
        <v>204</v>
      </c>
      <c r="BM170" s="137" t="s">
        <v>271</v>
      </c>
    </row>
    <row r="171" spans="2:65" s="1" customFormat="1" ht="16.5" customHeight="1">
      <c r="B171" s="124"/>
      <c r="C171" s="125" t="s">
        <v>272</v>
      </c>
      <c r="D171" s="125" t="s">
        <v>127</v>
      </c>
      <c r="E171" s="126" t="s">
        <v>273</v>
      </c>
      <c r="F171" s="127" t="s">
        <v>274</v>
      </c>
      <c r="G171" s="128" t="s">
        <v>202</v>
      </c>
      <c r="H171" s="129">
        <v>1</v>
      </c>
      <c r="I171" s="130"/>
      <c r="J171" s="131">
        <f>ROUND(I171*H171,2)</f>
        <v>0</v>
      </c>
      <c r="K171" s="132"/>
      <c r="L171" s="28"/>
      <c r="M171" s="133" t="s">
        <v>1</v>
      </c>
      <c r="N171" s="134" t="s">
        <v>41</v>
      </c>
      <c r="P171" s="135">
        <f>O171*H171</f>
        <v>0</v>
      </c>
      <c r="Q171" s="135">
        <v>3.4000000000000002E-4</v>
      </c>
      <c r="R171" s="135">
        <f>Q171*H171</f>
        <v>3.4000000000000002E-4</v>
      </c>
      <c r="S171" s="135">
        <v>0</v>
      </c>
      <c r="T171" s="136">
        <f>S171*H171</f>
        <v>0</v>
      </c>
      <c r="AR171" s="137" t="s">
        <v>204</v>
      </c>
      <c r="AT171" s="137" t="s">
        <v>127</v>
      </c>
      <c r="AU171" s="137" t="s">
        <v>83</v>
      </c>
      <c r="AY171" s="13" t="s">
        <v>123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3" t="s">
        <v>81</v>
      </c>
      <c r="BK171" s="138">
        <f>ROUND(I171*H171,2)</f>
        <v>0</v>
      </c>
      <c r="BL171" s="13" t="s">
        <v>204</v>
      </c>
      <c r="BM171" s="137" t="s">
        <v>275</v>
      </c>
    </row>
    <row r="172" spans="2:65" s="1" customFormat="1" ht="29.25">
      <c r="B172" s="28"/>
      <c r="D172" s="150" t="s">
        <v>191</v>
      </c>
      <c r="F172" s="151" t="s">
        <v>276</v>
      </c>
      <c r="I172" s="152"/>
      <c r="L172" s="28"/>
      <c r="M172" s="153"/>
      <c r="T172" s="52"/>
      <c r="AT172" s="13" t="s">
        <v>191</v>
      </c>
      <c r="AU172" s="13" t="s">
        <v>83</v>
      </c>
    </row>
    <row r="173" spans="2:65" s="11" customFormat="1" ht="22.9" customHeight="1">
      <c r="B173" s="112"/>
      <c r="D173" s="113" t="s">
        <v>75</v>
      </c>
      <c r="E173" s="122" t="s">
        <v>277</v>
      </c>
      <c r="F173" s="122" t="s">
        <v>278</v>
      </c>
      <c r="I173" s="115"/>
      <c r="J173" s="123">
        <f>BK173</f>
        <v>0</v>
      </c>
      <c r="L173" s="112"/>
      <c r="M173" s="117"/>
      <c r="P173" s="118">
        <f>SUM(P174:P175)</f>
        <v>0</v>
      </c>
      <c r="R173" s="118">
        <f>SUM(R174:R175)</f>
        <v>0</v>
      </c>
      <c r="T173" s="119">
        <f>SUM(T174:T175)</f>
        <v>0</v>
      </c>
      <c r="AR173" s="113" t="s">
        <v>83</v>
      </c>
      <c r="AT173" s="120" t="s">
        <v>75</v>
      </c>
      <c r="AU173" s="120" t="s">
        <v>81</v>
      </c>
      <c r="AY173" s="113" t="s">
        <v>123</v>
      </c>
      <c r="BK173" s="121">
        <f>SUM(BK174:BK175)</f>
        <v>0</v>
      </c>
    </row>
    <row r="174" spans="2:65" s="1" customFormat="1" ht="16.5" customHeight="1">
      <c r="B174" s="124"/>
      <c r="C174" s="125" t="s">
        <v>279</v>
      </c>
      <c r="D174" s="125" t="s">
        <v>127</v>
      </c>
      <c r="E174" s="126" t="s">
        <v>280</v>
      </c>
      <c r="F174" s="127" t="s">
        <v>281</v>
      </c>
      <c r="G174" s="128" t="s">
        <v>202</v>
      </c>
      <c r="H174" s="129">
        <v>1</v>
      </c>
      <c r="I174" s="130"/>
      <c r="J174" s="131">
        <f>ROUND(I174*H174,2)</f>
        <v>0</v>
      </c>
      <c r="K174" s="132"/>
      <c r="L174" s="28"/>
      <c r="M174" s="133" t="s">
        <v>1</v>
      </c>
      <c r="N174" s="134" t="s">
        <v>41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204</v>
      </c>
      <c r="AT174" s="137" t="s">
        <v>127</v>
      </c>
      <c r="AU174" s="137" t="s">
        <v>83</v>
      </c>
      <c r="AY174" s="13" t="s">
        <v>123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3" t="s">
        <v>81</v>
      </c>
      <c r="BK174" s="138">
        <f>ROUND(I174*H174,2)</f>
        <v>0</v>
      </c>
      <c r="BL174" s="13" t="s">
        <v>204</v>
      </c>
      <c r="BM174" s="137" t="s">
        <v>282</v>
      </c>
    </row>
    <row r="175" spans="2:65" s="1" customFormat="1" ht="16.5" customHeight="1">
      <c r="B175" s="124"/>
      <c r="C175" s="125" t="s">
        <v>283</v>
      </c>
      <c r="D175" s="125" t="s">
        <v>127</v>
      </c>
      <c r="E175" s="126" t="s">
        <v>284</v>
      </c>
      <c r="F175" s="127" t="s">
        <v>285</v>
      </c>
      <c r="G175" s="128" t="s">
        <v>202</v>
      </c>
      <c r="H175" s="129">
        <v>1</v>
      </c>
      <c r="I175" s="130"/>
      <c r="J175" s="131">
        <f>ROUND(I175*H175,2)</f>
        <v>0</v>
      </c>
      <c r="K175" s="132"/>
      <c r="L175" s="28"/>
      <c r="M175" s="133" t="s">
        <v>1</v>
      </c>
      <c r="N175" s="134" t="s">
        <v>41</v>
      </c>
      <c r="P175" s="135">
        <f>O175*H175</f>
        <v>0</v>
      </c>
      <c r="Q175" s="135">
        <v>0</v>
      </c>
      <c r="R175" s="135">
        <f>Q175*H175</f>
        <v>0</v>
      </c>
      <c r="S175" s="135">
        <v>0</v>
      </c>
      <c r="T175" s="136">
        <f>S175*H175</f>
        <v>0</v>
      </c>
      <c r="AR175" s="137" t="s">
        <v>204</v>
      </c>
      <c r="AT175" s="137" t="s">
        <v>127</v>
      </c>
      <c r="AU175" s="137" t="s">
        <v>83</v>
      </c>
      <c r="AY175" s="13" t="s">
        <v>123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3" t="s">
        <v>81</v>
      </c>
      <c r="BK175" s="138">
        <f>ROUND(I175*H175,2)</f>
        <v>0</v>
      </c>
      <c r="BL175" s="13" t="s">
        <v>204</v>
      </c>
      <c r="BM175" s="137" t="s">
        <v>286</v>
      </c>
    </row>
    <row r="176" spans="2:65" s="11" customFormat="1" ht="22.9" customHeight="1">
      <c r="B176" s="112"/>
      <c r="D176" s="113" t="s">
        <v>75</v>
      </c>
      <c r="E176" s="122" t="s">
        <v>287</v>
      </c>
      <c r="F176" s="122" t="s">
        <v>288</v>
      </c>
      <c r="I176" s="115"/>
      <c r="J176" s="123">
        <f>BK176</f>
        <v>0</v>
      </c>
      <c r="L176" s="112"/>
      <c r="M176" s="117"/>
      <c r="P176" s="118">
        <f>SUM(P177:P180)</f>
        <v>0</v>
      </c>
      <c r="R176" s="118">
        <f>SUM(R177:R180)</f>
        <v>10.850000000000001</v>
      </c>
      <c r="T176" s="119">
        <f>SUM(T177:T180)</f>
        <v>8.1654</v>
      </c>
      <c r="AR176" s="113" t="s">
        <v>83</v>
      </c>
      <c r="AT176" s="120" t="s">
        <v>75</v>
      </c>
      <c r="AU176" s="120" t="s">
        <v>81</v>
      </c>
      <c r="AY176" s="113" t="s">
        <v>123</v>
      </c>
      <c r="BK176" s="121">
        <f>SUM(BK177:BK180)</f>
        <v>0</v>
      </c>
    </row>
    <row r="177" spans="2:65" s="1" customFormat="1" ht="24.2" customHeight="1">
      <c r="B177" s="124"/>
      <c r="C177" s="125" t="s">
        <v>289</v>
      </c>
      <c r="D177" s="125" t="s">
        <v>127</v>
      </c>
      <c r="E177" s="126" t="s">
        <v>290</v>
      </c>
      <c r="F177" s="127" t="s">
        <v>291</v>
      </c>
      <c r="G177" s="128" t="s">
        <v>147</v>
      </c>
      <c r="H177" s="129">
        <v>310</v>
      </c>
      <c r="I177" s="130"/>
      <c r="J177" s="131">
        <f>ROUND(I177*H177,2)</f>
        <v>0</v>
      </c>
      <c r="K177" s="132"/>
      <c r="L177" s="28"/>
      <c r="M177" s="133" t="s">
        <v>1</v>
      </c>
      <c r="N177" s="134" t="s">
        <v>41</v>
      </c>
      <c r="P177" s="135">
        <f>O177*H177</f>
        <v>0</v>
      </c>
      <c r="Q177" s="135">
        <v>3.5000000000000003E-2</v>
      </c>
      <c r="R177" s="135">
        <f>Q177*H177</f>
        <v>10.850000000000001</v>
      </c>
      <c r="S177" s="135">
        <v>0</v>
      </c>
      <c r="T177" s="136">
        <f>S177*H177</f>
        <v>0</v>
      </c>
      <c r="AR177" s="137" t="s">
        <v>204</v>
      </c>
      <c r="AT177" s="137" t="s">
        <v>127</v>
      </c>
      <c r="AU177" s="137" t="s">
        <v>83</v>
      </c>
      <c r="AY177" s="13" t="s">
        <v>123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3" t="s">
        <v>81</v>
      </c>
      <c r="BK177" s="138">
        <f>ROUND(I177*H177,2)</f>
        <v>0</v>
      </c>
      <c r="BL177" s="13" t="s">
        <v>204</v>
      </c>
      <c r="BM177" s="137" t="s">
        <v>292</v>
      </c>
    </row>
    <row r="178" spans="2:65" s="1" customFormat="1" ht="44.25" customHeight="1">
      <c r="B178" s="124"/>
      <c r="C178" s="125" t="s">
        <v>142</v>
      </c>
      <c r="D178" s="125" t="s">
        <v>127</v>
      </c>
      <c r="E178" s="126" t="s">
        <v>293</v>
      </c>
      <c r="F178" s="127" t="s">
        <v>294</v>
      </c>
      <c r="G178" s="128" t="s">
        <v>147</v>
      </c>
      <c r="H178" s="129">
        <v>310</v>
      </c>
      <c r="I178" s="130"/>
      <c r="J178" s="131">
        <f>ROUND(I178*H178,2)</f>
        <v>0</v>
      </c>
      <c r="K178" s="132"/>
      <c r="L178" s="28"/>
      <c r="M178" s="133" t="s">
        <v>1</v>
      </c>
      <c r="N178" s="134" t="s">
        <v>41</v>
      </c>
      <c r="P178" s="135">
        <f>O178*H178</f>
        <v>0</v>
      </c>
      <c r="Q178" s="135">
        <v>0</v>
      </c>
      <c r="R178" s="135">
        <f>Q178*H178</f>
        <v>0</v>
      </c>
      <c r="S178" s="135">
        <v>2.6339999999999999E-2</v>
      </c>
      <c r="T178" s="136">
        <f>S178*H178</f>
        <v>8.1654</v>
      </c>
      <c r="AR178" s="137" t="s">
        <v>204</v>
      </c>
      <c r="AT178" s="137" t="s">
        <v>127</v>
      </c>
      <c r="AU178" s="137" t="s">
        <v>83</v>
      </c>
      <c r="AY178" s="13" t="s">
        <v>123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3" t="s">
        <v>81</v>
      </c>
      <c r="BK178" s="138">
        <f>ROUND(I178*H178,2)</f>
        <v>0</v>
      </c>
      <c r="BL178" s="13" t="s">
        <v>204</v>
      </c>
      <c r="BM178" s="137" t="s">
        <v>295</v>
      </c>
    </row>
    <row r="179" spans="2:65" s="1" customFormat="1" ht="24.2" customHeight="1">
      <c r="B179" s="124"/>
      <c r="C179" s="125" t="s">
        <v>296</v>
      </c>
      <c r="D179" s="125" t="s">
        <v>127</v>
      </c>
      <c r="E179" s="126" t="s">
        <v>297</v>
      </c>
      <c r="F179" s="127" t="s">
        <v>298</v>
      </c>
      <c r="G179" s="128" t="s">
        <v>240</v>
      </c>
      <c r="H179" s="129">
        <v>10.85</v>
      </c>
      <c r="I179" s="130"/>
      <c r="J179" s="131">
        <f>ROUND(I179*H179,2)</f>
        <v>0</v>
      </c>
      <c r="K179" s="132"/>
      <c r="L179" s="28"/>
      <c r="M179" s="133" t="s">
        <v>1</v>
      </c>
      <c r="N179" s="134" t="s">
        <v>41</v>
      </c>
      <c r="P179" s="135">
        <f>O179*H179</f>
        <v>0</v>
      </c>
      <c r="Q179" s="135">
        <v>0</v>
      </c>
      <c r="R179" s="135">
        <f>Q179*H179</f>
        <v>0</v>
      </c>
      <c r="S179" s="135">
        <v>0</v>
      </c>
      <c r="T179" s="136">
        <f>S179*H179</f>
        <v>0</v>
      </c>
      <c r="AR179" s="137" t="s">
        <v>204</v>
      </c>
      <c r="AT179" s="137" t="s">
        <v>127</v>
      </c>
      <c r="AU179" s="137" t="s">
        <v>83</v>
      </c>
      <c r="AY179" s="13" t="s">
        <v>123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3" t="s">
        <v>81</v>
      </c>
      <c r="BK179" s="138">
        <f>ROUND(I179*H179,2)</f>
        <v>0</v>
      </c>
      <c r="BL179" s="13" t="s">
        <v>204</v>
      </c>
      <c r="BM179" s="137" t="s">
        <v>299</v>
      </c>
    </row>
    <row r="180" spans="2:65" s="1" customFormat="1" ht="24.2" customHeight="1">
      <c r="B180" s="124"/>
      <c r="C180" s="125" t="s">
        <v>300</v>
      </c>
      <c r="D180" s="125" t="s">
        <v>127</v>
      </c>
      <c r="E180" s="126" t="s">
        <v>301</v>
      </c>
      <c r="F180" s="127" t="s">
        <v>302</v>
      </c>
      <c r="G180" s="128" t="s">
        <v>240</v>
      </c>
      <c r="H180" s="129">
        <v>10.85</v>
      </c>
      <c r="I180" s="130"/>
      <c r="J180" s="131">
        <f>ROUND(I180*H180,2)</f>
        <v>0</v>
      </c>
      <c r="K180" s="132"/>
      <c r="L180" s="28"/>
      <c r="M180" s="133" t="s">
        <v>1</v>
      </c>
      <c r="N180" s="134" t="s">
        <v>41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204</v>
      </c>
      <c r="AT180" s="137" t="s">
        <v>127</v>
      </c>
      <c r="AU180" s="137" t="s">
        <v>83</v>
      </c>
      <c r="AY180" s="13" t="s">
        <v>123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3" t="s">
        <v>81</v>
      </c>
      <c r="BK180" s="138">
        <f>ROUND(I180*H180,2)</f>
        <v>0</v>
      </c>
      <c r="BL180" s="13" t="s">
        <v>204</v>
      </c>
      <c r="BM180" s="137" t="s">
        <v>303</v>
      </c>
    </row>
    <row r="181" spans="2:65" s="11" customFormat="1" ht="22.9" customHeight="1">
      <c r="B181" s="112"/>
      <c r="D181" s="113" t="s">
        <v>75</v>
      </c>
      <c r="E181" s="122" t="s">
        <v>304</v>
      </c>
      <c r="F181" s="122" t="s">
        <v>305</v>
      </c>
      <c r="I181" s="115"/>
      <c r="J181" s="123">
        <f>BK181</f>
        <v>0</v>
      </c>
      <c r="L181" s="112"/>
      <c r="M181" s="117"/>
      <c r="P181" s="118">
        <f>SUM(P182:P184)</f>
        <v>0</v>
      </c>
      <c r="R181" s="118">
        <f>SUM(R182:R184)</f>
        <v>0</v>
      </c>
      <c r="T181" s="119">
        <f>SUM(T182:T184)</f>
        <v>7.7004539999999988</v>
      </c>
      <c r="AR181" s="113" t="s">
        <v>83</v>
      </c>
      <c r="AT181" s="120" t="s">
        <v>75</v>
      </c>
      <c r="AU181" s="120" t="s">
        <v>81</v>
      </c>
      <c r="AY181" s="113" t="s">
        <v>123</v>
      </c>
      <c r="BK181" s="121">
        <f>SUM(BK182:BK184)</f>
        <v>0</v>
      </c>
    </row>
    <row r="182" spans="2:65" s="1" customFormat="1" ht="24.2" customHeight="1">
      <c r="B182" s="124"/>
      <c r="C182" s="125" t="s">
        <v>81</v>
      </c>
      <c r="D182" s="125" t="s">
        <v>127</v>
      </c>
      <c r="E182" s="126" t="s">
        <v>306</v>
      </c>
      <c r="F182" s="127" t="s">
        <v>307</v>
      </c>
      <c r="G182" s="128" t="s">
        <v>147</v>
      </c>
      <c r="H182" s="129">
        <v>65.067999999999998</v>
      </c>
      <c r="I182" s="130"/>
      <c r="J182" s="131">
        <f>ROUND(I182*H182,2)</f>
        <v>0</v>
      </c>
      <c r="K182" s="132"/>
      <c r="L182" s="28"/>
      <c r="M182" s="133" t="s">
        <v>1</v>
      </c>
      <c r="N182" s="134" t="s">
        <v>41</v>
      </c>
      <c r="P182" s="135">
        <f>O182*H182</f>
        <v>0</v>
      </c>
      <c r="Q182" s="135">
        <v>0</v>
      </c>
      <c r="R182" s="135">
        <f>Q182*H182</f>
        <v>0</v>
      </c>
      <c r="S182" s="135">
        <v>0.03</v>
      </c>
      <c r="T182" s="136">
        <f>S182*H182</f>
        <v>1.9520399999999998</v>
      </c>
      <c r="AR182" s="137" t="s">
        <v>204</v>
      </c>
      <c r="AT182" s="137" t="s">
        <v>127</v>
      </c>
      <c r="AU182" s="137" t="s">
        <v>83</v>
      </c>
      <c r="AY182" s="13" t="s">
        <v>123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3" t="s">
        <v>81</v>
      </c>
      <c r="BK182" s="138">
        <f>ROUND(I182*H182,2)</f>
        <v>0</v>
      </c>
      <c r="BL182" s="13" t="s">
        <v>204</v>
      </c>
      <c r="BM182" s="137" t="s">
        <v>308</v>
      </c>
    </row>
    <row r="183" spans="2:65" s="1" customFormat="1" ht="24.2" customHeight="1">
      <c r="B183" s="124"/>
      <c r="C183" s="125" t="s">
        <v>83</v>
      </c>
      <c r="D183" s="125" t="s">
        <v>127</v>
      </c>
      <c r="E183" s="126" t="s">
        <v>309</v>
      </c>
      <c r="F183" s="127" t="s">
        <v>310</v>
      </c>
      <c r="G183" s="128" t="s">
        <v>147</v>
      </c>
      <c r="H183" s="129">
        <v>46.171999999999997</v>
      </c>
      <c r="I183" s="130"/>
      <c r="J183" s="131">
        <f>ROUND(I183*H183,2)</f>
        <v>0</v>
      </c>
      <c r="K183" s="132"/>
      <c r="L183" s="28"/>
      <c r="M183" s="133" t="s">
        <v>1</v>
      </c>
      <c r="N183" s="134" t="s">
        <v>41</v>
      </c>
      <c r="P183" s="135">
        <f>O183*H183</f>
        <v>0</v>
      </c>
      <c r="Q183" s="135">
        <v>0</v>
      </c>
      <c r="R183" s="135">
        <f>Q183*H183</f>
        <v>0</v>
      </c>
      <c r="S183" s="135">
        <v>4.4999999999999998E-2</v>
      </c>
      <c r="T183" s="136">
        <f>S183*H183</f>
        <v>2.0777399999999999</v>
      </c>
      <c r="AR183" s="137" t="s">
        <v>204</v>
      </c>
      <c r="AT183" s="137" t="s">
        <v>127</v>
      </c>
      <c r="AU183" s="137" t="s">
        <v>83</v>
      </c>
      <c r="AY183" s="13" t="s">
        <v>123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3" t="s">
        <v>81</v>
      </c>
      <c r="BK183" s="138">
        <f>ROUND(I183*H183,2)</f>
        <v>0</v>
      </c>
      <c r="BL183" s="13" t="s">
        <v>204</v>
      </c>
      <c r="BM183" s="137" t="s">
        <v>311</v>
      </c>
    </row>
    <row r="184" spans="2:65" s="1" customFormat="1" ht="24.2" customHeight="1">
      <c r="B184" s="124"/>
      <c r="C184" s="125" t="s">
        <v>124</v>
      </c>
      <c r="D184" s="125" t="s">
        <v>127</v>
      </c>
      <c r="E184" s="126" t="s">
        <v>312</v>
      </c>
      <c r="F184" s="127" t="s">
        <v>313</v>
      </c>
      <c r="G184" s="128" t="s">
        <v>147</v>
      </c>
      <c r="H184" s="129">
        <v>69.257999999999996</v>
      </c>
      <c r="I184" s="130"/>
      <c r="J184" s="131">
        <f>ROUND(I184*H184,2)</f>
        <v>0</v>
      </c>
      <c r="K184" s="132"/>
      <c r="L184" s="28"/>
      <c r="M184" s="133" t="s">
        <v>1</v>
      </c>
      <c r="N184" s="134" t="s">
        <v>41</v>
      </c>
      <c r="P184" s="135">
        <f>O184*H184</f>
        <v>0</v>
      </c>
      <c r="Q184" s="135">
        <v>0</v>
      </c>
      <c r="R184" s="135">
        <f>Q184*H184</f>
        <v>0</v>
      </c>
      <c r="S184" s="135">
        <v>5.2999999999999999E-2</v>
      </c>
      <c r="T184" s="136">
        <f>S184*H184</f>
        <v>3.6706739999999995</v>
      </c>
      <c r="AR184" s="137" t="s">
        <v>204</v>
      </c>
      <c r="AT184" s="137" t="s">
        <v>127</v>
      </c>
      <c r="AU184" s="137" t="s">
        <v>83</v>
      </c>
      <c r="AY184" s="13" t="s">
        <v>123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3" t="s">
        <v>81</v>
      </c>
      <c r="BK184" s="138">
        <f>ROUND(I184*H184,2)</f>
        <v>0</v>
      </c>
      <c r="BL184" s="13" t="s">
        <v>204</v>
      </c>
      <c r="BM184" s="137" t="s">
        <v>314</v>
      </c>
    </row>
    <row r="185" spans="2:65" s="11" customFormat="1" ht="22.9" customHeight="1">
      <c r="B185" s="112"/>
      <c r="D185" s="113" t="s">
        <v>75</v>
      </c>
      <c r="E185" s="122" t="s">
        <v>315</v>
      </c>
      <c r="F185" s="122" t="s">
        <v>316</v>
      </c>
      <c r="I185" s="115"/>
      <c r="J185" s="123">
        <f>BK185</f>
        <v>0</v>
      </c>
      <c r="L185" s="112"/>
      <c r="M185" s="117"/>
      <c r="P185" s="118">
        <f>SUM(P186:P193)</f>
        <v>0</v>
      </c>
      <c r="R185" s="118">
        <f>SUM(R186:R193)</f>
        <v>3.3000000000000002E-2</v>
      </c>
      <c r="T185" s="119">
        <f>SUM(T186:T193)</f>
        <v>4.4995599999999998</v>
      </c>
      <c r="AR185" s="113" t="s">
        <v>83</v>
      </c>
      <c r="AT185" s="120" t="s">
        <v>75</v>
      </c>
      <c r="AU185" s="120" t="s">
        <v>81</v>
      </c>
      <c r="AY185" s="113" t="s">
        <v>123</v>
      </c>
      <c r="BK185" s="121">
        <f>SUM(BK186:BK193)</f>
        <v>0</v>
      </c>
    </row>
    <row r="186" spans="2:65" s="1" customFormat="1" ht="24.2" customHeight="1">
      <c r="B186" s="124"/>
      <c r="C186" s="125" t="s">
        <v>131</v>
      </c>
      <c r="D186" s="125" t="s">
        <v>127</v>
      </c>
      <c r="E186" s="126" t="s">
        <v>317</v>
      </c>
      <c r="F186" s="127" t="s">
        <v>318</v>
      </c>
      <c r="G186" s="128" t="s">
        <v>147</v>
      </c>
      <c r="H186" s="129">
        <v>130.4</v>
      </c>
      <c r="I186" s="130"/>
      <c r="J186" s="131">
        <f t="shared" ref="J186:J193" si="20">ROUND(I186*H186,2)</f>
        <v>0</v>
      </c>
      <c r="K186" s="132"/>
      <c r="L186" s="28"/>
      <c r="M186" s="133" t="s">
        <v>1</v>
      </c>
      <c r="N186" s="134" t="s">
        <v>41</v>
      </c>
      <c r="P186" s="135">
        <f t="shared" ref="P186:P193" si="21">O186*H186</f>
        <v>0</v>
      </c>
      <c r="Q186" s="135">
        <v>0</v>
      </c>
      <c r="R186" s="135">
        <f t="shared" ref="R186:R193" si="22">Q186*H186</f>
        <v>0</v>
      </c>
      <c r="S186" s="135">
        <v>2.4649999999999998E-2</v>
      </c>
      <c r="T186" s="136">
        <f t="shared" ref="T186:T193" si="23">S186*H186</f>
        <v>3.2143600000000001</v>
      </c>
      <c r="AR186" s="137" t="s">
        <v>204</v>
      </c>
      <c r="AT186" s="137" t="s">
        <v>127</v>
      </c>
      <c r="AU186" s="137" t="s">
        <v>83</v>
      </c>
      <c r="AY186" s="13" t="s">
        <v>123</v>
      </c>
      <c r="BE186" s="138">
        <f t="shared" ref="BE186:BE193" si="24">IF(N186="základní",J186,0)</f>
        <v>0</v>
      </c>
      <c r="BF186" s="138">
        <f t="shared" ref="BF186:BF193" si="25">IF(N186="snížená",J186,0)</f>
        <v>0</v>
      </c>
      <c r="BG186" s="138">
        <f t="shared" ref="BG186:BG193" si="26">IF(N186="zákl. přenesená",J186,0)</f>
        <v>0</v>
      </c>
      <c r="BH186" s="138">
        <f t="shared" ref="BH186:BH193" si="27">IF(N186="sníž. přenesená",J186,0)</f>
        <v>0</v>
      </c>
      <c r="BI186" s="138">
        <f t="shared" ref="BI186:BI193" si="28">IF(N186="nulová",J186,0)</f>
        <v>0</v>
      </c>
      <c r="BJ186" s="13" t="s">
        <v>81</v>
      </c>
      <c r="BK186" s="138">
        <f t="shared" ref="BK186:BK193" si="29">ROUND(I186*H186,2)</f>
        <v>0</v>
      </c>
      <c r="BL186" s="13" t="s">
        <v>204</v>
      </c>
      <c r="BM186" s="137" t="s">
        <v>319</v>
      </c>
    </row>
    <row r="187" spans="2:65" s="1" customFormat="1" ht="24.2" customHeight="1">
      <c r="B187" s="124"/>
      <c r="C187" s="125" t="s">
        <v>320</v>
      </c>
      <c r="D187" s="125" t="s">
        <v>127</v>
      </c>
      <c r="E187" s="126" t="s">
        <v>321</v>
      </c>
      <c r="F187" s="127" t="s">
        <v>322</v>
      </c>
      <c r="G187" s="128" t="s">
        <v>147</v>
      </c>
      <c r="H187" s="129">
        <v>130.4</v>
      </c>
      <c r="I187" s="130"/>
      <c r="J187" s="131">
        <f t="shared" si="20"/>
        <v>0</v>
      </c>
      <c r="K187" s="132"/>
      <c r="L187" s="28"/>
      <c r="M187" s="133" t="s">
        <v>1</v>
      </c>
      <c r="N187" s="134" t="s">
        <v>41</v>
      </c>
      <c r="P187" s="135">
        <f t="shared" si="21"/>
        <v>0</v>
      </c>
      <c r="Q187" s="135">
        <v>0</v>
      </c>
      <c r="R187" s="135">
        <f t="shared" si="22"/>
        <v>0</v>
      </c>
      <c r="S187" s="135">
        <v>8.0000000000000002E-3</v>
      </c>
      <c r="T187" s="136">
        <f t="shared" si="23"/>
        <v>1.0432000000000001</v>
      </c>
      <c r="AR187" s="137" t="s">
        <v>204</v>
      </c>
      <c r="AT187" s="137" t="s">
        <v>127</v>
      </c>
      <c r="AU187" s="137" t="s">
        <v>83</v>
      </c>
      <c r="AY187" s="13" t="s">
        <v>123</v>
      </c>
      <c r="BE187" s="138">
        <f t="shared" si="24"/>
        <v>0</v>
      </c>
      <c r="BF187" s="138">
        <f t="shared" si="25"/>
        <v>0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3" t="s">
        <v>81</v>
      </c>
      <c r="BK187" s="138">
        <f t="shared" si="29"/>
        <v>0</v>
      </c>
      <c r="BL187" s="13" t="s">
        <v>204</v>
      </c>
      <c r="BM187" s="137" t="s">
        <v>323</v>
      </c>
    </row>
    <row r="188" spans="2:65" s="1" customFormat="1" ht="24.2" customHeight="1">
      <c r="B188" s="124"/>
      <c r="C188" s="125" t="s">
        <v>324</v>
      </c>
      <c r="D188" s="125" t="s">
        <v>127</v>
      </c>
      <c r="E188" s="126" t="s">
        <v>325</v>
      </c>
      <c r="F188" s="127" t="s">
        <v>326</v>
      </c>
      <c r="G188" s="128" t="s">
        <v>136</v>
      </c>
      <c r="H188" s="129">
        <v>1</v>
      </c>
      <c r="I188" s="130"/>
      <c r="J188" s="131">
        <f t="shared" si="20"/>
        <v>0</v>
      </c>
      <c r="K188" s="132"/>
      <c r="L188" s="28"/>
      <c r="M188" s="133" t="s">
        <v>1</v>
      </c>
      <c r="N188" s="134" t="s">
        <v>41</v>
      </c>
      <c r="P188" s="135">
        <f t="shared" si="21"/>
        <v>0</v>
      </c>
      <c r="Q188" s="135">
        <v>0</v>
      </c>
      <c r="R188" s="135">
        <f t="shared" si="22"/>
        <v>0</v>
      </c>
      <c r="S188" s="135">
        <v>0</v>
      </c>
      <c r="T188" s="136">
        <f t="shared" si="23"/>
        <v>0</v>
      </c>
      <c r="AR188" s="137" t="s">
        <v>204</v>
      </c>
      <c r="AT188" s="137" t="s">
        <v>127</v>
      </c>
      <c r="AU188" s="137" t="s">
        <v>83</v>
      </c>
      <c r="AY188" s="13" t="s">
        <v>123</v>
      </c>
      <c r="BE188" s="138">
        <f t="shared" si="24"/>
        <v>0</v>
      </c>
      <c r="BF188" s="138">
        <f t="shared" si="25"/>
        <v>0</v>
      </c>
      <c r="BG188" s="138">
        <f t="shared" si="26"/>
        <v>0</v>
      </c>
      <c r="BH188" s="138">
        <f t="shared" si="27"/>
        <v>0</v>
      </c>
      <c r="BI188" s="138">
        <f t="shared" si="28"/>
        <v>0</v>
      </c>
      <c r="BJ188" s="13" t="s">
        <v>81</v>
      </c>
      <c r="BK188" s="138">
        <f t="shared" si="29"/>
        <v>0</v>
      </c>
      <c r="BL188" s="13" t="s">
        <v>204</v>
      </c>
      <c r="BM188" s="137" t="s">
        <v>327</v>
      </c>
    </row>
    <row r="189" spans="2:65" s="1" customFormat="1" ht="24.2" customHeight="1">
      <c r="B189" s="124"/>
      <c r="C189" s="139" t="s">
        <v>328</v>
      </c>
      <c r="D189" s="139" t="s">
        <v>139</v>
      </c>
      <c r="E189" s="140" t="s">
        <v>329</v>
      </c>
      <c r="F189" s="141" t="s">
        <v>330</v>
      </c>
      <c r="G189" s="142" t="s">
        <v>136</v>
      </c>
      <c r="H189" s="143">
        <v>1</v>
      </c>
      <c r="I189" s="144"/>
      <c r="J189" s="145">
        <f t="shared" si="20"/>
        <v>0</v>
      </c>
      <c r="K189" s="146"/>
      <c r="L189" s="147"/>
      <c r="M189" s="148" t="s">
        <v>1</v>
      </c>
      <c r="N189" s="149" t="s">
        <v>41</v>
      </c>
      <c r="P189" s="135">
        <f t="shared" si="21"/>
        <v>0</v>
      </c>
      <c r="Q189" s="135">
        <v>1.55E-2</v>
      </c>
      <c r="R189" s="135">
        <f t="shared" si="22"/>
        <v>1.55E-2</v>
      </c>
      <c r="S189" s="135">
        <v>0</v>
      </c>
      <c r="T189" s="136">
        <f t="shared" si="23"/>
        <v>0</v>
      </c>
      <c r="AR189" s="137" t="s">
        <v>183</v>
      </c>
      <c r="AT189" s="137" t="s">
        <v>139</v>
      </c>
      <c r="AU189" s="137" t="s">
        <v>83</v>
      </c>
      <c r="AY189" s="13" t="s">
        <v>123</v>
      </c>
      <c r="BE189" s="138">
        <f t="shared" si="24"/>
        <v>0</v>
      </c>
      <c r="BF189" s="138">
        <f t="shared" si="25"/>
        <v>0</v>
      </c>
      <c r="BG189" s="138">
        <f t="shared" si="26"/>
        <v>0</v>
      </c>
      <c r="BH189" s="138">
        <f t="shared" si="27"/>
        <v>0</v>
      </c>
      <c r="BI189" s="138">
        <f t="shared" si="28"/>
        <v>0</v>
      </c>
      <c r="BJ189" s="13" t="s">
        <v>81</v>
      </c>
      <c r="BK189" s="138">
        <f t="shared" si="29"/>
        <v>0</v>
      </c>
      <c r="BL189" s="13" t="s">
        <v>204</v>
      </c>
      <c r="BM189" s="137" t="s">
        <v>331</v>
      </c>
    </row>
    <row r="190" spans="2:65" s="1" customFormat="1" ht="24.2" customHeight="1">
      <c r="B190" s="124"/>
      <c r="C190" s="125" t="s">
        <v>332</v>
      </c>
      <c r="D190" s="125" t="s">
        <v>127</v>
      </c>
      <c r="E190" s="126" t="s">
        <v>333</v>
      </c>
      <c r="F190" s="127" t="s">
        <v>334</v>
      </c>
      <c r="G190" s="128" t="s">
        <v>136</v>
      </c>
      <c r="H190" s="129">
        <v>1</v>
      </c>
      <c r="I190" s="130"/>
      <c r="J190" s="131">
        <f t="shared" si="20"/>
        <v>0</v>
      </c>
      <c r="K190" s="132"/>
      <c r="L190" s="28"/>
      <c r="M190" s="133" t="s">
        <v>1</v>
      </c>
      <c r="N190" s="134" t="s">
        <v>41</v>
      </c>
      <c r="P190" s="135">
        <f t="shared" si="21"/>
        <v>0</v>
      </c>
      <c r="Q190" s="135">
        <v>0</v>
      </c>
      <c r="R190" s="135">
        <f t="shared" si="22"/>
        <v>0</v>
      </c>
      <c r="S190" s="135">
        <v>0</v>
      </c>
      <c r="T190" s="136">
        <f t="shared" si="23"/>
        <v>0</v>
      </c>
      <c r="AR190" s="137" t="s">
        <v>204</v>
      </c>
      <c r="AT190" s="137" t="s">
        <v>127</v>
      </c>
      <c r="AU190" s="137" t="s">
        <v>83</v>
      </c>
      <c r="AY190" s="13" t="s">
        <v>123</v>
      </c>
      <c r="BE190" s="138">
        <f t="shared" si="24"/>
        <v>0</v>
      </c>
      <c r="BF190" s="138">
        <f t="shared" si="25"/>
        <v>0</v>
      </c>
      <c r="BG190" s="138">
        <f t="shared" si="26"/>
        <v>0</v>
      </c>
      <c r="BH190" s="138">
        <f t="shared" si="27"/>
        <v>0</v>
      </c>
      <c r="BI190" s="138">
        <f t="shared" si="28"/>
        <v>0</v>
      </c>
      <c r="BJ190" s="13" t="s">
        <v>81</v>
      </c>
      <c r="BK190" s="138">
        <f t="shared" si="29"/>
        <v>0</v>
      </c>
      <c r="BL190" s="13" t="s">
        <v>204</v>
      </c>
      <c r="BM190" s="137" t="s">
        <v>335</v>
      </c>
    </row>
    <row r="191" spans="2:65" s="1" customFormat="1" ht="24.2" customHeight="1">
      <c r="B191" s="124"/>
      <c r="C191" s="139" t="s">
        <v>336</v>
      </c>
      <c r="D191" s="139" t="s">
        <v>139</v>
      </c>
      <c r="E191" s="140" t="s">
        <v>337</v>
      </c>
      <c r="F191" s="141" t="s">
        <v>338</v>
      </c>
      <c r="G191" s="142" t="s">
        <v>136</v>
      </c>
      <c r="H191" s="143">
        <v>1</v>
      </c>
      <c r="I191" s="144"/>
      <c r="J191" s="145">
        <f t="shared" si="20"/>
        <v>0</v>
      </c>
      <c r="K191" s="146"/>
      <c r="L191" s="147"/>
      <c r="M191" s="148" t="s">
        <v>1</v>
      </c>
      <c r="N191" s="149" t="s">
        <v>41</v>
      </c>
      <c r="P191" s="135">
        <f t="shared" si="21"/>
        <v>0</v>
      </c>
      <c r="Q191" s="135">
        <v>1.7500000000000002E-2</v>
      </c>
      <c r="R191" s="135">
        <f t="shared" si="22"/>
        <v>1.7500000000000002E-2</v>
      </c>
      <c r="S191" s="135">
        <v>0</v>
      </c>
      <c r="T191" s="136">
        <f t="shared" si="23"/>
        <v>0</v>
      </c>
      <c r="AR191" s="137" t="s">
        <v>183</v>
      </c>
      <c r="AT191" s="137" t="s">
        <v>139</v>
      </c>
      <c r="AU191" s="137" t="s">
        <v>83</v>
      </c>
      <c r="AY191" s="13" t="s">
        <v>123</v>
      </c>
      <c r="BE191" s="138">
        <f t="shared" si="24"/>
        <v>0</v>
      </c>
      <c r="BF191" s="138">
        <f t="shared" si="25"/>
        <v>0</v>
      </c>
      <c r="BG191" s="138">
        <f t="shared" si="26"/>
        <v>0</v>
      </c>
      <c r="BH191" s="138">
        <f t="shared" si="27"/>
        <v>0</v>
      </c>
      <c r="BI191" s="138">
        <f t="shared" si="28"/>
        <v>0</v>
      </c>
      <c r="BJ191" s="13" t="s">
        <v>81</v>
      </c>
      <c r="BK191" s="138">
        <f t="shared" si="29"/>
        <v>0</v>
      </c>
      <c r="BL191" s="13" t="s">
        <v>204</v>
      </c>
      <c r="BM191" s="137" t="s">
        <v>339</v>
      </c>
    </row>
    <row r="192" spans="2:65" s="1" customFormat="1" ht="16.5" customHeight="1">
      <c r="B192" s="124"/>
      <c r="C192" s="125" t="s">
        <v>340</v>
      </c>
      <c r="D192" s="125" t="s">
        <v>127</v>
      </c>
      <c r="E192" s="126" t="s">
        <v>341</v>
      </c>
      <c r="F192" s="127" t="s">
        <v>342</v>
      </c>
      <c r="G192" s="128" t="s">
        <v>136</v>
      </c>
      <c r="H192" s="129">
        <v>14</v>
      </c>
      <c r="I192" s="130"/>
      <c r="J192" s="131">
        <f t="shared" si="20"/>
        <v>0</v>
      </c>
      <c r="K192" s="132"/>
      <c r="L192" s="28"/>
      <c r="M192" s="133" t="s">
        <v>1</v>
      </c>
      <c r="N192" s="134" t="s">
        <v>41</v>
      </c>
      <c r="P192" s="135">
        <f t="shared" si="21"/>
        <v>0</v>
      </c>
      <c r="Q192" s="135">
        <v>0</v>
      </c>
      <c r="R192" s="135">
        <f t="shared" si="22"/>
        <v>0</v>
      </c>
      <c r="S192" s="135">
        <v>1.6E-2</v>
      </c>
      <c r="T192" s="136">
        <f t="shared" si="23"/>
        <v>0.224</v>
      </c>
      <c r="AR192" s="137" t="s">
        <v>204</v>
      </c>
      <c r="AT192" s="137" t="s">
        <v>127</v>
      </c>
      <c r="AU192" s="137" t="s">
        <v>83</v>
      </c>
      <c r="AY192" s="13" t="s">
        <v>123</v>
      </c>
      <c r="BE192" s="138">
        <f t="shared" si="24"/>
        <v>0</v>
      </c>
      <c r="BF192" s="138">
        <f t="shared" si="25"/>
        <v>0</v>
      </c>
      <c r="BG192" s="138">
        <f t="shared" si="26"/>
        <v>0</v>
      </c>
      <c r="BH192" s="138">
        <f t="shared" si="27"/>
        <v>0</v>
      </c>
      <c r="BI192" s="138">
        <f t="shared" si="28"/>
        <v>0</v>
      </c>
      <c r="BJ192" s="13" t="s">
        <v>81</v>
      </c>
      <c r="BK192" s="138">
        <f t="shared" si="29"/>
        <v>0</v>
      </c>
      <c r="BL192" s="13" t="s">
        <v>204</v>
      </c>
      <c r="BM192" s="137" t="s">
        <v>343</v>
      </c>
    </row>
    <row r="193" spans="2:65" s="1" customFormat="1" ht="24.2" customHeight="1">
      <c r="B193" s="124"/>
      <c r="C193" s="125" t="s">
        <v>344</v>
      </c>
      <c r="D193" s="125" t="s">
        <v>127</v>
      </c>
      <c r="E193" s="126" t="s">
        <v>345</v>
      </c>
      <c r="F193" s="127" t="s">
        <v>346</v>
      </c>
      <c r="G193" s="128" t="s">
        <v>136</v>
      </c>
      <c r="H193" s="129">
        <v>10</v>
      </c>
      <c r="I193" s="130"/>
      <c r="J193" s="131">
        <f t="shared" si="20"/>
        <v>0</v>
      </c>
      <c r="K193" s="132"/>
      <c r="L193" s="28"/>
      <c r="M193" s="133" t="s">
        <v>1</v>
      </c>
      <c r="N193" s="134" t="s">
        <v>41</v>
      </c>
      <c r="P193" s="135">
        <f t="shared" si="21"/>
        <v>0</v>
      </c>
      <c r="Q193" s="135">
        <v>0</v>
      </c>
      <c r="R193" s="135">
        <f t="shared" si="22"/>
        <v>0</v>
      </c>
      <c r="S193" s="135">
        <v>1.8E-3</v>
      </c>
      <c r="T193" s="136">
        <f t="shared" si="23"/>
        <v>1.7999999999999999E-2</v>
      </c>
      <c r="AR193" s="137" t="s">
        <v>204</v>
      </c>
      <c r="AT193" s="137" t="s">
        <v>127</v>
      </c>
      <c r="AU193" s="137" t="s">
        <v>83</v>
      </c>
      <c r="AY193" s="13" t="s">
        <v>123</v>
      </c>
      <c r="BE193" s="138">
        <f t="shared" si="24"/>
        <v>0</v>
      </c>
      <c r="BF193" s="138">
        <f t="shared" si="25"/>
        <v>0</v>
      </c>
      <c r="BG193" s="138">
        <f t="shared" si="26"/>
        <v>0</v>
      </c>
      <c r="BH193" s="138">
        <f t="shared" si="27"/>
        <v>0</v>
      </c>
      <c r="BI193" s="138">
        <f t="shared" si="28"/>
        <v>0</v>
      </c>
      <c r="BJ193" s="13" t="s">
        <v>81</v>
      </c>
      <c r="BK193" s="138">
        <f t="shared" si="29"/>
        <v>0</v>
      </c>
      <c r="BL193" s="13" t="s">
        <v>204</v>
      </c>
      <c r="BM193" s="137" t="s">
        <v>347</v>
      </c>
    </row>
    <row r="194" spans="2:65" s="11" customFormat="1" ht="22.9" customHeight="1">
      <c r="B194" s="112"/>
      <c r="D194" s="113" t="s">
        <v>75</v>
      </c>
      <c r="E194" s="122" t="s">
        <v>348</v>
      </c>
      <c r="F194" s="122" t="s">
        <v>349</v>
      </c>
      <c r="I194" s="115"/>
      <c r="J194" s="123">
        <f>BK194</f>
        <v>0</v>
      </c>
      <c r="L194" s="112"/>
      <c r="M194" s="117"/>
      <c r="P194" s="118">
        <f>SUM(P195:P198)</f>
        <v>0</v>
      </c>
      <c r="R194" s="118">
        <f>SUM(R195:R198)</f>
        <v>2.9999999999999997E-4</v>
      </c>
      <c r="T194" s="119">
        <f>SUM(T195:T198)</f>
        <v>0.84531999999999985</v>
      </c>
      <c r="AR194" s="113" t="s">
        <v>83</v>
      </c>
      <c r="AT194" s="120" t="s">
        <v>75</v>
      </c>
      <c r="AU194" s="120" t="s">
        <v>81</v>
      </c>
      <c r="AY194" s="113" t="s">
        <v>123</v>
      </c>
      <c r="BK194" s="121">
        <f>SUM(BK195:BK198)</f>
        <v>0</v>
      </c>
    </row>
    <row r="195" spans="2:65" s="1" customFormat="1" ht="24.2" customHeight="1">
      <c r="B195" s="124"/>
      <c r="C195" s="125" t="s">
        <v>350</v>
      </c>
      <c r="D195" s="125" t="s">
        <v>127</v>
      </c>
      <c r="E195" s="126" t="s">
        <v>351</v>
      </c>
      <c r="F195" s="127" t="s">
        <v>352</v>
      </c>
      <c r="G195" s="128" t="s">
        <v>147</v>
      </c>
      <c r="H195" s="129">
        <v>301.89999999999998</v>
      </c>
      <c r="I195" s="130"/>
      <c r="J195" s="131">
        <f>ROUND(I195*H195,2)</f>
        <v>0</v>
      </c>
      <c r="K195" s="132"/>
      <c r="L195" s="28"/>
      <c r="M195" s="133" t="s">
        <v>1</v>
      </c>
      <c r="N195" s="134" t="s">
        <v>41</v>
      </c>
      <c r="P195" s="135">
        <f>O195*H195</f>
        <v>0</v>
      </c>
      <c r="Q195" s="135">
        <v>0</v>
      </c>
      <c r="R195" s="135">
        <f>Q195*H195</f>
        <v>0</v>
      </c>
      <c r="S195" s="135">
        <v>2.5000000000000001E-3</v>
      </c>
      <c r="T195" s="136">
        <f>S195*H195</f>
        <v>0.75474999999999992</v>
      </c>
      <c r="AR195" s="137" t="s">
        <v>204</v>
      </c>
      <c r="AT195" s="137" t="s">
        <v>127</v>
      </c>
      <c r="AU195" s="137" t="s">
        <v>83</v>
      </c>
      <c r="AY195" s="13" t="s">
        <v>123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3" t="s">
        <v>81</v>
      </c>
      <c r="BK195" s="138">
        <f>ROUND(I195*H195,2)</f>
        <v>0</v>
      </c>
      <c r="BL195" s="13" t="s">
        <v>204</v>
      </c>
      <c r="BM195" s="137" t="s">
        <v>353</v>
      </c>
    </row>
    <row r="196" spans="2:65" s="1" customFormat="1" ht="24.2" customHeight="1">
      <c r="B196" s="124"/>
      <c r="C196" s="125" t="s">
        <v>354</v>
      </c>
      <c r="D196" s="125" t="s">
        <v>127</v>
      </c>
      <c r="E196" s="126" t="s">
        <v>355</v>
      </c>
      <c r="F196" s="127" t="s">
        <v>356</v>
      </c>
      <c r="G196" s="128" t="s">
        <v>202</v>
      </c>
      <c r="H196" s="129">
        <v>1</v>
      </c>
      <c r="I196" s="130"/>
      <c r="J196" s="131">
        <f>ROUND(I196*H196,2)</f>
        <v>0</v>
      </c>
      <c r="K196" s="132"/>
      <c r="L196" s="28"/>
      <c r="M196" s="133" t="s">
        <v>1</v>
      </c>
      <c r="N196" s="134" t="s">
        <v>41</v>
      </c>
      <c r="P196" s="135">
        <f>O196*H196</f>
        <v>0</v>
      </c>
      <c r="Q196" s="135">
        <v>2.9999999999999997E-4</v>
      </c>
      <c r="R196" s="135">
        <f>Q196*H196</f>
        <v>2.9999999999999997E-4</v>
      </c>
      <c r="S196" s="135">
        <v>0</v>
      </c>
      <c r="T196" s="136">
        <f>S196*H196</f>
        <v>0</v>
      </c>
      <c r="AR196" s="137" t="s">
        <v>204</v>
      </c>
      <c r="AT196" s="137" t="s">
        <v>127</v>
      </c>
      <c r="AU196" s="137" t="s">
        <v>83</v>
      </c>
      <c r="AY196" s="13" t="s">
        <v>123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3" t="s">
        <v>81</v>
      </c>
      <c r="BK196" s="138">
        <f>ROUND(I196*H196,2)</f>
        <v>0</v>
      </c>
      <c r="BL196" s="13" t="s">
        <v>204</v>
      </c>
      <c r="BM196" s="137" t="s">
        <v>357</v>
      </c>
    </row>
    <row r="197" spans="2:65" s="1" customFormat="1" ht="21.75" customHeight="1">
      <c r="B197" s="124"/>
      <c r="C197" s="125" t="s">
        <v>358</v>
      </c>
      <c r="D197" s="125" t="s">
        <v>127</v>
      </c>
      <c r="E197" s="126" t="s">
        <v>359</v>
      </c>
      <c r="F197" s="127" t="s">
        <v>360</v>
      </c>
      <c r="G197" s="128" t="s">
        <v>218</v>
      </c>
      <c r="H197" s="129">
        <v>301.89999999999998</v>
      </c>
      <c r="I197" s="130"/>
      <c r="J197" s="131">
        <f>ROUND(I197*H197,2)</f>
        <v>0</v>
      </c>
      <c r="K197" s="132"/>
      <c r="L197" s="28"/>
      <c r="M197" s="133" t="s">
        <v>1</v>
      </c>
      <c r="N197" s="134" t="s">
        <v>41</v>
      </c>
      <c r="P197" s="135">
        <f>O197*H197</f>
        <v>0</v>
      </c>
      <c r="Q197" s="135">
        <v>0</v>
      </c>
      <c r="R197" s="135">
        <f>Q197*H197</f>
        <v>0</v>
      </c>
      <c r="S197" s="135">
        <v>2.9999999999999997E-4</v>
      </c>
      <c r="T197" s="136">
        <f>S197*H197</f>
        <v>9.0569999999999984E-2</v>
      </c>
      <c r="AR197" s="137" t="s">
        <v>204</v>
      </c>
      <c r="AT197" s="137" t="s">
        <v>127</v>
      </c>
      <c r="AU197" s="137" t="s">
        <v>83</v>
      </c>
      <c r="AY197" s="13" t="s">
        <v>123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3" t="s">
        <v>81</v>
      </c>
      <c r="BK197" s="138">
        <f>ROUND(I197*H197,2)</f>
        <v>0</v>
      </c>
      <c r="BL197" s="13" t="s">
        <v>204</v>
      </c>
      <c r="BM197" s="137" t="s">
        <v>361</v>
      </c>
    </row>
    <row r="198" spans="2:65" s="1" customFormat="1" ht="24.2" customHeight="1">
      <c r="B198" s="124"/>
      <c r="C198" s="125" t="s">
        <v>362</v>
      </c>
      <c r="D198" s="125" t="s">
        <v>127</v>
      </c>
      <c r="E198" s="126" t="s">
        <v>363</v>
      </c>
      <c r="F198" s="127" t="s">
        <v>364</v>
      </c>
      <c r="G198" s="128" t="s">
        <v>202</v>
      </c>
      <c r="H198" s="129">
        <v>1</v>
      </c>
      <c r="I198" s="130"/>
      <c r="J198" s="131">
        <f>ROUND(I198*H198,2)</f>
        <v>0</v>
      </c>
      <c r="K198" s="132"/>
      <c r="L198" s="28"/>
      <c r="M198" s="133" t="s">
        <v>1</v>
      </c>
      <c r="N198" s="134" t="s">
        <v>41</v>
      </c>
      <c r="P198" s="135">
        <f>O198*H198</f>
        <v>0</v>
      </c>
      <c r="Q198" s="135">
        <v>0</v>
      </c>
      <c r="R198" s="135">
        <f>Q198*H198</f>
        <v>0</v>
      </c>
      <c r="S198" s="135">
        <v>0</v>
      </c>
      <c r="T198" s="136">
        <f>S198*H198</f>
        <v>0</v>
      </c>
      <c r="AR198" s="137" t="s">
        <v>204</v>
      </c>
      <c r="AT198" s="137" t="s">
        <v>127</v>
      </c>
      <c r="AU198" s="137" t="s">
        <v>83</v>
      </c>
      <c r="AY198" s="13" t="s">
        <v>123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3" t="s">
        <v>81</v>
      </c>
      <c r="BK198" s="138">
        <f>ROUND(I198*H198,2)</f>
        <v>0</v>
      </c>
      <c r="BL198" s="13" t="s">
        <v>204</v>
      </c>
      <c r="BM198" s="137" t="s">
        <v>365</v>
      </c>
    </row>
    <row r="199" spans="2:65" s="11" customFormat="1" ht="22.9" customHeight="1">
      <c r="B199" s="112"/>
      <c r="D199" s="113" t="s">
        <v>75</v>
      </c>
      <c r="E199" s="122" t="s">
        <v>366</v>
      </c>
      <c r="F199" s="122" t="s">
        <v>367</v>
      </c>
      <c r="I199" s="115"/>
      <c r="J199" s="123">
        <f>BK199</f>
        <v>0</v>
      </c>
      <c r="L199" s="112"/>
      <c r="M199" s="117"/>
      <c r="P199" s="118">
        <f>SUM(P200:P206)</f>
        <v>0</v>
      </c>
      <c r="R199" s="118">
        <f>SUM(R200:R206)</f>
        <v>0.22785000000000002</v>
      </c>
      <c r="T199" s="119">
        <f>SUM(T200:T206)</f>
        <v>0</v>
      </c>
      <c r="AR199" s="113" t="s">
        <v>83</v>
      </c>
      <c r="AT199" s="120" t="s">
        <v>75</v>
      </c>
      <c r="AU199" s="120" t="s">
        <v>81</v>
      </c>
      <c r="AY199" s="113" t="s">
        <v>123</v>
      </c>
      <c r="BK199" s="121">
        <f>SUM(BK200:BK206)</f>
        <v>0</v>
      </c>
    </row>
    <row r="200" spans="2:65" s="1" customFormat="1" ht="16.5" customHeight="1">
      <c r="B200" s="124"/>
      <c r="C200" s="125" t="s">
        <v>368</v>
      </c>
      <c r="D200" s="125" t="s">
        <v>127</v>
      </c>
      <c r="E200" s="126" t="s">
        <v>369</v>
      </c>
      <c r="F200" s="127" t="s">
        <v>370</v>
      </c>
      <c r="G200" s="128" t="s">
        <v>147</v>
      </c>
      <c r="H200" s="129">
        <v>7</v>
      </c>
      <c r="I200" s="130"/>
      <c r="J200" s="131">
        <f t="shared" ref="J200:J206" si="30">ROUND(I200*H200,2)</f>
        <v>0</v>
      </c>
      <c r="K200" s="132"/>
      <c r="L200" s="28"/>
      <c r="M200" s="133" t="s">
        <v>1</v>
      </c>
      <c r="N200" s="134" t="s">
        <v>41</v>
      </c>
      <c r="P200" s="135">
        <f t="shared" ref="P200:P206" si="31">O200*H200</f>
        <v>0</v>
      </c>
      <c r="Q200" s="135">
        <v>2.9999999999999997E-4</v>
      </c>
      <c r="R200" s="135">
        <f t="shared" ref="R200:R206" si="32">Q200*H200</f>
        <v>2.0999999999999999E-3</v>
      </c>
      <c r="S200" s="135">
        <v>0</v>
      </c>
      <c r="T200" s="136">
        <f t="shared" ref="T200:T206" si="33">S200*H200</f>
        <v>0</v>
      </c>
      <c r="AR200" s="137" t="s">
        <v>204</v>
      </c>
      <c r="AT200" s="137" t="s">
        <v>127</v>
      </c>
      <c r="AU200" s="137" t="s">
        <v>83</v>
      </c>
      <c r="AY200" s="13" t="s">
        <v>123</v>
      </c>
      <c r="BE200" s="138">
        <f t="shared" ref="BE200:BE206" si="34">IF(N200="základní",J200,0)</f>
        <v>0</v>
      </c>
      <c r="BF200" s="138">
        <f t="shared" ref="BF200:BF206" si="35">IF(N200="snížená",J200,0)</f>
        <v>0</v>
      </c>
      <c r="BG200" s="138">
        <f t="shared" ref="BG200:BG206" si="36">IF(N200="zákl. přenesená",J200,0)</f>
        <v>0</v>
      </c>
      <c r="BH200" s="138">
        <f t="shared" ref="BH200:BH206" si="37">IF(N200="sníž. přenesená",J200,0)</f>
        <v>0</v>
      </c>
      <c r="BI200" s="138">
        <f t="shared" ref="BI200:BI206" si="38">IF(N200="nulová",J200,0)</f>
        <v>0</v>
      </c>
      <c r="BJ200" s="13" t="s">
        <v>81</v>
      </c>
      <c r="BK200" s="138">
        <f t="shared" ref="BK200:BK206" si="39">ROUND(I200*H200,2)</f>
        <v>0</v>
      </c>
      <c r="BL200" s="13" t="s">
        <v>204</v>
      </c>
      <c r="BM200" s="137" t="s">
        <v>371</v>
      </c>
    </row>
    <row r="201" spans="2:65" s="1" customFormat="1" ht="37.9" customHeight="1">
      <c r="B201" s="124"/>
      <c r="C201" s="125" t="s">
        <v>372</v>
      </c>
      <c r="D201" s="125" t="s">
        <v>127</v>
      </c>
      <c r="E201" s="126" t="s">
        <v>373</v>
      </c>
      <c r="F201" s="127" t="s">
        <v>374</v>
      </c>
      <c r="G201" s="128" t="s">
        <v>147</v>
      </c>
      <c r="H201" s="129">
        <v>7</v>
      </c>
      <c r="I201" s="130"/>
      <c r="J201" s="131">
        <f t="shared" si="30"/>
        <v>0</v>
      </c>
      <c r="K201" s="132"/>
      <c r="L201" s="28"/>
      <c r="M201" s="133" t="s">
        <v>1</v>
      </c>
      <c r="N201" s="134" t="s">
        <v>41</v>
      </c>
      <c r="P201" s="135">
        <f t="shared" si="31"/>
        <v>0</v>
      </c>
      <c r="Q201" s="135">
        <v>8.9999999999999993E-3</v>
      </c>
      <c r="R201" s="135">
        <f t="shared" si="32"/>
        <v>6.3E-2</v>
      </c>
      <c r="S201" s="135">
        <v>0</v>
      </c>
      <c r="T201" s="136">
        <f t="shared" si="33"/>
        <v>0</v>
      </c>
      <c r="AR201" s="137" t="s">
        <v>204</v>
      </c>
      <c r="AT201" s="137" t="s">
        <v>127</v>
      </c>
      <c r="AU201" s="137" t="s">
        <v>83</v>
      </c>
      <c r="AY201" s="13" t="s">
        <v>123</v>
      </c>
      <c r="BE201" s="138">
        <f t="shared" si="34"/>
        <v>0</v>
      </c>
      <c r="BF201" s="138">
        <f t="shared" si="35"/>
        <v>0</v>
      </c>
      <c r="BG201" s="138">
        <f t="shared" si="36"/>
        <v>0</v>
      </c>
      <c r="BH201" s="138">
        <f t="shared" si="37"/>
        <v>0</v>
      </c>
      <c r="BI201" s="138">
        <f t="shared" si="38"/>
        <v>0</v>
      </c>
      <c r="BJ201" s="13" t="s">
        <v>81</v>
      </c>
      <c r="BK201" s="138">
        <f t="shared" si="39"/>
        <v>0</v>
      </c>
      <c r="BL201" s="13" t="s">
        <v>204</v>
      </c>
      <c r="BM201" s="137" t="s">
        <v>375</v>
      </c>
    </row>
    <row r="202" spans="2:65" s="1" customFormat="1" ht="16.5" customHeight="1">
      <c r="B202" s="124"/>
      <c r="C202" s="139" t="s">
        <v>376</v>
      </c>
      <c r="D202" s="139" t="s">
        <v>139</v>
      </c>
      <c r="E202" s="140" t="s">
        <v>377</v>
      </c>
      <c r="F202" s="141" t="s">
        <v>378</v>
      </c>
      <c r="G202" s="142" t="s">
        <v>147</v>
      </c>
      <c r="H202" s="143">
        <v>8</v>
      </c>
      <c r="I202" s="144"/>
      <c r="J202" s="145">
        <f t="shared" si="30"/>
        <v>0</v>
      </c>
      <c r="K202" s="146"/>
      <c r="L202" s="147"/>
      <c r="M202" s="148" t="s">
        <v>1</v>
      </c>
      <c r="N202" s="149" t="s">
        <v>41</v>
      </c>
      <c r="P202" s="135">
        <f t="shared" si="31"/>
        <v>0</v>
      </c>
      <c r="Q202" s="135">
        <v>0.02</v>
      </c>
      <c r="R202" s="135">
        <f t="shared" si="32"/>
        <v>0.16</v>
      </c>
      <c r="S202" s="135">
        <v>0</v>
      </c>
      <c r="T202" s="136">
        <f t="shared" si="33"/>
        <v>0</v>
      </c>
      <c r="AR202" s="137" t="s">
        <v>183</v>
      </c>
      <c r="AT202" s="137" t="s">
        <v>139</v>
      </c>
      <c r="AU202" s="137" t="s">
        <v>83</v>
      </c>
      <c r="AY202" s="13" t="s">
        <v>123</v>
      </c>
      <c r="BE202" s="138">
        <f t="shared" si="34"/>
        <v>0</v>
      </c>
      <c r="BF202" s="138">
        <f t="shared" si="35"/>
        <v>0</v>
      </c>
      <c r="BG202" s="138">
        <f t="shared" si="36"/>
        <v>0</v>
      </c>
      <c r="BH202" s="138">
        <f t="shared" si="37"/>
        <v>0</v>
      </c>
      <c r="BI202" s="138">
        <f t="shared" si="38"/>
        <v>0</v>
      </c>
      <c r="BJ202" s="13" t="s">
        <v>81</v>
      </c>
      <c r="BK202" s="138">
        <f t="shared" si="39"/>
        <v>0</v>
      </c>
      <c r="BL202" s="13" t="s">
        <v>204</v>
      </c>
      <c r="BM202" s="137" t="s">
        <v>379</v>
      </c>
    </row>
    <row r="203" spans="2:65" s="1" customFormat="1" ht="21.75" customHeight="1">
      <c r="B203" s="124"/>
      <c r="C203" s="125" t="s">
        <v>380</v>
      </c>
      <c r="D203" s="125" t="s">
        <v>127</v>
      </c>
      <c r="E203" s="126" t="s">
        <v>381</v>
      </c>
      <c r="F203" s="127" t="s">
        <v>382</v>
      </c>
      <c r="G203" s="128" t="s">
        <v>218</v>
      </c>
      <c r="H203" s="129">
        <v>5</v>
      </c>
      <c r="I203" s="130"/>
      <c r="J203" s="131">
        <f t="shared" si="30"/>
        <v>0</v>
      </c>
      <c r="K203" s="132"/>
      <c r="L203" s="28"/>
      <c r="M203" s="133" t="s">
        <v>1</v>
      </c>
      <c r="N203" s="134" t="s">
        <v>41</v>
      </c>
      <c r="P203" s="135">
        <f t="shared" si="31"/>
        <v>0</v>
      </c>
      <c r="Q203" s="135">
        <v>5.5000000000000003E-4</v>
      </c>
      <c r="R203" s="135">
        <f t="shared" si="32"/>
        <v>2.7500000000000003E-3</v>
      </c>
      <c r="S203" s="135">
        <v>0</v>
      </c>
      <c r="T203" s="136">
        <f t="shared" si="33"/>
        <v>0</v>
      </c>
      <c r="AR203" s="137" t="s">
        <v>204</v>
      </c>
      <c r="AT203" s="137" t="s">
        <v>127</v>
      </c>
      <c r="AU203" s="137" t="s">
        <v>83</v>
      </c>
      <c r="AY203" s="13" t="s">
        <v>123</v>
      </c>
      <c r="BE203" s="138">
        <f t="shared" si="34"/>
        <v>0</v>
      </c>
      <c r="BF203" s="138">
        <f t="shared" si="35"/>
        <v>0</v>
      </c>
      <c r="BG203" s="138">
        <f t="shared" si="36"/>
        <v>0</v>
      </c>
      <c r="BH203" s="138">
        <f t="shared" si="37"/>
        <v>0</v>
      </c>
      <c r="BI203" s="138">
        <f t="shared" si="38"/>
        <v>0</v>
      </c>
      <c r="BJ203" s="13" t="s">
        <v>81</v>
      </c>
      <c r="BK203" s="138">
        <f t="shared" si="39"/>
        <v>0</v>
      </c>
      <c r="BL203" s="13" t="s">
        <v>204</v>
      </c>
      <c r="BM203" s="137" t="s">
        <v>383</v>
      </c>
    </row>
    <row r="204" spans="2:65" s="1" customFormat="1" ht="21.75" customHeight="1">
      <c r="B204" s="124"/>
      <c r="C204" s="125" t="s">
        <v>384</v>
      </c>
      <c r="D204" s="125" t="s">
        <v>127</v>
      </c>
      <c r="E204" s="126" t="s">
        <v>385</v>
      </c>
      <c r="F204" s="127" t="s">
        <v>386</v>
      </c>
      <c r="G204" s="128" t="s">
        <v>136</v>
      </c>
      <c r="H204" s="129">
        <v>6</v>
      </c>
      <c r="I204" s="130"/>
      <c r="J204" s="131">
        <f t="shared" si="30"/>
        <v>0</v>
      </c>
      <c r="K204" s="132"/>
      <c r="L204" s="28"/>
      <c r="M204" s="133" t="s">
        <v>1</v>
      </c>
      <c r="N204" s="134" t="s">
        <v>41</v>
      </c>
      <c r="P204" s="135">
        <f t="shared" si="31"/>
        <v>0</v>
      </c>
      <c r="Q204" s="135">
        <v>0</v>
      </c>
      <c r="R204" s="135">
        <f t="shared" si="32"/>
        <v>0</v>
      </c>
      <c r="S204" s="135">
        <v>0</v>
      </c>
      <c r="T204" s="136">
        <f t="shared" si="33"/>
        <v>0</v>
      </c>
      <c r="AR204" s="137" t="s">
        <v>204</v>
      </c>
      <c r="AT204" s="137" t="s">
        <v>127</v>
      </c>
      <c r="AU204" s="137" t="s">
        <v>83</v>
      </c>
      <c r="AY204" s="13" t="s">
        <v>123</v>
      </c>
      <c r="BE204" s="138">
        <f t="shared" si="34"/>
        <v>0</v>
      </c>
      <c r="BF204" s="138">
        <f t="shared" si="35"/>
        <v>0</v>
      </c>
      <c r="BG204" s="138">
        <f t="shared" si="36"/>
        <v>0</v>
      </c>
      <c r="BH204" s="138">
        <f t="shared" si="37"/>
        <v>0</v>
      </c>
      <c r="BI204" s="138">
        <f t="shared" si="38"/>
        <v>0</v>
      </c>
      <c r="BJ204" s="13" t="s">
        <v>81</v>
      </c>
      <c r="BK204" s="138">
        <f t="shared" si="39"/>
        <v>0</v>
      </c>
      <c r="BL204" s="13" t="s">
        <v>204</v>
      </c>
      <c r="BM204" s="137" t="s">
        <v>387</v>
      </c>
    </row>
    <row r="205" spans="2:65" s="1" customFormat="1" ht="24.2" customHeight="1">
      <c r="B205" s="124"/>
      <c r="C205" s="125" t="s">
        <v>388</v>
      </c>
      <c r="D205" s="125" t="s">
        <v>127</v>
      </c>
      <c r="E205" s="126" t="s">
        <v>389</v>
      </c>
      <c r="F205" s="127" t="s">
        <v>390</v>
      </c>
      <c r="G205" s="128" t="s">
        <v>240</v>
      </c>
      <c r="H205" s="129">
        <v>0.22800000000000001</v>
      </c>
      <c r="I205" s="130"/>
      <c r="J205" s="131">
        <f t="shared" si="30"/>
        <v>0</v>
      </c>
      <c r="K205" s="132"/>
      <c r="L205" s="28"/>
      <c r="M205" s="133" t="s">
        <v>1</v>
      </c>
      <c r="N205" s="134" t="s">
        <v>41</v>
      </c>
      <c r="P205" s="135">
        <f t="shared" si="31"/>
        <v>0</v>
      </c>
      <c r="Q205" s="135">
        <v>0</v>
      </c>
      <c r="R205" s="135">
        <f t="shared" si="32"/>
        <v>0</v>
      </c>
      <c r="S205" s="135">
        <v>0</v>
      </c>
      <c r="T205" s="136">
        <f t="shared" si="33"/>
        <v>0</v>
      </c>
      <c r="AR205" s="137" t="s">
        <v>204</v>
      </c>
      <c r="AT205" s="137" t="s">
        <v>127</v>
      </c>
      <c r="AU205" s="137" t="s">
        <v>83</v>
      </c>
      <c r="AY205" s="13" t="s">
        <v>123</v>
      </c>
      <c r="BE205" s="138">
        <f t="shared" si="34"/>
        <v>0</v>
      </c>
      <c r="BF205" s="138">
        <f t="shared" si="35"/>
        <v>0</v>
      </c>
      <c r="BG205" s="138">
        <f t="shared" si="36"/>
        <v>0</v>
      </c>
      <c r="BH205" s="138">
        <f t="shared" si="37"/>
        <v>0</v>
      </c>
      <c r="BI205" s="138">
        <f t="shared" si="38"/>
        <v>0</v>
      </c>
      <c r="BJ205" s="13" t="s">
        <v>81</v>
      </c>
      <c r="BK205" s="138">
        <f t="shared" si="39"/>
        <v>0</v>
      </c>
      <c r="BL205" s="13" t="s">
        <v>204</v>
      </c>
      <c r="BM205" s="137" t="s">
        <v>391</v>
      </c>
    </row>
    <row r="206" spans="2:65" s="1" customFormat="1" ht="24.2" customHeight="1">
      <c r="B206" s="124"/>
      <c r="C206" s="125" t="s">
        <v>392</v>
      </c>
      <c r="D206" s="125" t="s">
        <v>127</v>
      </c>
      <c r="E206" s="126" t="s">
        <v>393</v>
      </c>
      <c r="F206" s="127" t="s">
        <v>394</v>
      </c>
      <c r="G206" s="128" t="s">
        <v>240</v>
      </c>
      <c r="H206" s="129">
        <v>0.22800000000000001</v>
      </c>
      <c r="I206" s="130"/>
      <c r="J206" s="131">
        <f t="shared" si="30"/>
        <v>0</v>
      </c>
      <c r="K206" s="132"/>
      <c r="L206" s="28"/>
      <c r="M206" s="133" t="s">
        <v>1</v>
      </c>
      <c r="N206" s="134" t="s">
        <v>41</v>
      </c>
      <c r="P206" s="135">
        <f t="shared" si="31"/>
        <v>0</v>
      </c>
      <c r="Q206" s="135">
        <v>0</v>
      </c>
      <c r="R206" s="135">
        <f t="shared" si="32"/>
        <v>0</v>
      </c>
      <c r="S206" s="135">
        <v>0</v>
      </c>
      <c r="T206" s="136">
        <f t="shared" si="33"/>
        <v>0</v>
      </c>
      <c r="AR206" s="137" t="s">
        <v>204</v>
      </c>
      <c r="AT206" s="137" t="s">
        <v>127</v>
      </c>
      <c r="AU206" s="137" t="s">
        <v>83</v>
      </c>
      <c r="AY206" s="13" t="s">
        <v>123</v>
      </c>
      <c r="BE206" s="138">
        <f t="shared" si="34"/>
        <v>0</v>
      </c>
      <c r="BF206" s="138">
        <f t="shared" si="35"/>
        <v>0</v>
      </c>
      <c r="BG206" s="138">
        <f t="shared" si="36"/>
        <v>0</v>
      </c>
      <c r="BH206" s="138">
        <f t="shared" si="37"/>
        <v>0</v>
      </c>
      <c r="BI206" s="138">
        <f t="shared" si="38"/>
        <v>0</v>
      </c>
      <c r="BJ206" s="13" t="s">
        <v>81</v>
      </c>
      <c r="BK206" s="138">
        <f t="shared" si="39"/>
        <v>0</v>
      </c>
      <c r="BL206" s="13" t="s">
        <v>204</v>
      </c>
      <c r="BM206" s="137" t="s">
        <v>395</v>
      </c>
    </row>
    <row r="207" spans="2:65" s="11" customFormat="1" ht="22.9" customHeight="1">
      <c r="B207" s="112"/>
      <c r="D207" s="113" t="s">
        <v>75</v>
      </c>
      <c r="E207" s="122" t="s">
        <v>396</v>
      </c>
      <c r="F207" s="122" t="s">
        <v>397</v>
      </c>
      <c r="I207" s="115"/>
      <c r="J207" s="123">
        <f>BK207</f>
        <v>0</v>
      </c>
      <c r="L207" s="112"/>
      <c r="M207" s="117"/>
      <c r="P207" s="118">
        <f>P208</f>
        <v>0</v>
      </c>
      <c r="R207" s="118">
        <f>R208</f>
        <v>1.2999999999999999E-4</v>
      </c>
      <c r="T207" s="119">
        <f>T208</f>
        <v>0</v>
      </c>
      <c r="AR207" s="113" t="s">
        <v>83</v>
      </c>
      <c r="AT207" s="120" t="s">
        <v>75</v>
      </c>
      <c r="AU207" s="120" t="s">
        <v>81</v>
      </c>
      <c r="AY207" s="113" t="s">
        <v>123</v>
      </c>
      <c r="BK207" s="121">
        <f>BK208</f>
        <v>0</v>
      </c>
    </row>
    <row r="208" spans="2:65" s="1" customFormat="1" ht="16.5" customHeight="1">
      <c r="B208" s="124"/>
      <c r="C208" s="125" t="s">
        <v>398</v>
      </c>
      <c r="D208" s="125" t="s">
        <v>127</v>
      </c>
      <c r="E208" s="126" t="s">
        <v>399</v>
      </c>
      <c r="F208" s="127" t="s">
        <v>400</v>
      </c>
      <c r="G208" s="128" t="s">
        <v>202</v>
      </c>
      <c r="H208" s="129">
        <v>1</v>
      </c>
      <c r="I208" s="130"/>
      <c r="J208" s="131">
        <f>ROUND(I208*H208,2)</f>
        <v>0</v>
      </c>
      <c r="K208" s="132"/>
      <c r="L208" s="28"/>
      <c r="M208" s="133" t="s">
        <v>1</v>
      </c>
      <c r="N208" s="134" t="s">
        <v>41</v>
      </c>
      <c r="P208" s="135">
        <f>O208*H208</f>
        <v>0</v>
      </c>
      <c r="Q208" s="135">
        <v>1.2999999999999999E-4</v>
      </c>
      <c r="R208" s="135">
        <f>Q208*H208</f>
        <v>1.2999999999999999E-4</v>
      </c>
      <c r="S208" s="135">
        <v>0</v>
      </c>
      <c r="T208" s="136">
        <f>S208*H208</f>
        <v>0</v>
      </c>
      <c r="AR208" s="137" t="s">
        <v>204</v>
      </c>
      <c r="AT208" s="137" t="s">
        <v>127</v>
      </c>
      <c r="AU208" s="137" t="s">
        <v>83</v>
      </c>
      <c r="AY208" s="13" t="s">
        <v>123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3" t="s">
        <v>81</v>
      </c>
      <c r="BK208" s="138">
        <f>ROUND(I208*H208,2)</f>
        <v>0</v>
      </c>
      <c r="BL208" s="13" t="s">
        <v>204</v>
      </c>
      <c r="BM208" s="137" t="s">
        <v>401</v>
      </c>
    </row>
    <row r="209" spans="2:65" s="11" customFormat="1" ht="22.9" customHeight="1">
      <c r="B209" s="112"/>
      <c r="D209" s="113" t="s">
        <v>75</v>
      </c>
      <c r="E209" s="122" t="s">
        <v>402</v>
      </c>
      <c r="F209" s="122" t="s">
        <v>403</v>
      </c>
      <c r="I209" s="115"/>
      <c r="J209" s="123">
        <f>BK209</f>
        <v>0</v>
      </c>
      <c r="L209" s="112"/>
      <c r="M209" s="117"/>
      <c r="P209" s="118">
        <f>SUM(P210:P213)</f>
        <v>0</v>
      </c>
      <c r="R209" s="118">
        <f>SUM(R210:R213)</f>
        <v>0.41375703999999996</v>
      </c>
      <c r="T209" s="119">
        <f>SUM(T210:T213)</f>
        <v>0</v>
      </c>
      <c r="AR209" s="113" t="s">
        <v>83</v>
      </c>
      <c r="AT209" s="120" t="s">
        <v>75</v>
      </c>
      <c r="AU209" s="120" t="s">
        <v>81</v>
      </c>
      <c r="AY209" s="113" t="s">
        <v>123</v>
      </c>
      <c r="BK209" s="121">
        <f>SUM(BK210:BK213)</f>
        <v>0</v>
      </c>
    </row>
    <row r="210" spans="2:65" s="1" customFormat="1" ht="16.5" customHeight="1">
      <c r="B210" s="124"/>
      <c r="C210" s="125" t="s">
        <v>404</v>
      </c>
      <c r="D210" s="125" t="s">
        <v>127</v>
      </c>
      <c r="E210" s="126" t="s">
        <v>405</v>
      </c>
      <c r="F210" s="127" t="s">
        <v>406</v>
      </c>
      <c r="G210" s="128" t="s">
        <v>202</v>
      </c>
      <c r="H210" s="129">
        <v>1</v>
      </c>
      <c r="I210" s="130"/>
      <c r="J210" s="131">
        <f>ROUND(I210*H210,2)</f>
        <v>0</v>
      </c>
      <c r="K210" s="132"/>
      <c r="L210" s="28"/>
      <c r="M210" s="133" t="s">
        <v>1</v>
      </c>
      <c r="N210" s="134" t="s">
        <v>41</v>
      </c>
      <c r="P210" s="135">
        <f>O210*H210</f>
        <v>0</v>
      </c>
      <c r="Q210" s="135">
        <v>0</v>
      </c>
      <c r="R210" s="135">
        <f>Q210*H210</f>
        <v>0</v>
      </c>
      <c r="S210" s="135">
        <v>0</v>
      </c>
      <c r="T210" s="136">
        <f>S210*H210</f>
        <v>0</v>
      </c>
      <c r="AR210" s="137" t="s">
        <v>204</v>
      </c>
      <c r="AT210" s="137" t="s">
        <v>127</v>
      </c>
      <c r="AU210" s="137" t="s">
        <v>83</v>
      </c>
      <c r="AY210" s="13" t="s">
        <v>123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3" t="s">
        <v>81</v>
      </c>
      <c r="BK210" s="138">
        <f>ROUND(I210*H210,2)</f>
        <v>0</v>
      </c>
      <c r="BL210" s="13" t="s">
        <v>204</v>
      </c>
      <c r="BM210" s="137" t="s">
        <v>407</v>
      </c>
    </row>
    <row r="211" spans="2:65" s="1" customFormat="1" ht="33" customHeight="1">
      <c r="B211" s="124"/>
      <c r="C211" s="125" t="s">
        <v>408</v>
      </c>
      <c r="D211" s="125" t="s">
        <v>127</v>
      </c>
      <c r="E211" s="126" t="s">
        <v>409</v>
      </c>
      <c r="F211" s="127" t="s">
        <v>410</v>
      </c>
      <c r="G211" s="128" t="s">
        <v>147</v>
      </c>
      <c r="H211" s="129">
        <v>940</v>
      </c>
      <c r="I211" s="130"/>
      <c r="J211" s="131">
        <f>ROUND(I211*H211,2)</f>
        <v>0</v>
      </c>
      <c r="K211" s="132"/>
      <c r="L211" s="28"/>
      <c r="M211" s="133" t="s">
        <v>1</v>
      </c>
      <c r="N211" s="134" t="s">
        <v>41</v>
      </c>
      <c r="P211" s="135">
        <f>O211*H211</f>
        <v>0</v>
      </c>
      <c r="Q211" s="135">
        <v>2.0000000000000001E-4</v>
      </c>
      <c r="R211" s="135">
        <f>Q211*H211</f>
        <v>0.188</v>
      </c>
      <c r="S211" s="135">
        <v>0</v>
      </c>
      <c r="T211" s="136">
        <f>S211*H211</f>
        <v>0</v>
      </c>
      <c r="AR211" s="137" t="s">
        <v>204</v>
      </c>
      <c r="AT211" s="137" t="s">
        <v>127</v>
      </c>
      <c r="AU211" s="137" t="s">
        <v>83</v>
      </c>
      <c r="AY211" s="13" t="s">
        <v>123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3" t="s">
        <v>81</v>
      </c>
      <c r="BK211" s="138">
        <f>ROUND(I211*H211,2)</f>
        <v>0</v>
      </c>
      <c r="BL211" s="13" t="s">
        <v>204</v>
      </c>
      <c r="BM211" s="137" t="s">
        <v>411</v>
      </c>
    </row>
    <row r="212" spans="2:65" s="1" customFormat="1" ht="33" customHeight="1">
      <c r="B212" s="124"/>
      <c r="C212" s="125" t="s">
        <v>412</v>
      </c>
      <c r="D212" s="125" t="s">
        <v>127</v>
      </c>
      <c r="E212" s="126" t="s">
        <v>413</v>
      </c>
      <c r="F212" s="127" t="s">
        <v>414</v>
      </c>
      <c r="G212" s="128" t="s">
        <v>147</v>
      </c>
      <c r="H212" s="129">
        <v>753.24400000000003</v>
      </c>
      <c r="I212" s="130"/>
      <c r="J212" s="131">
        <f>ROUND(I212*H212,2)</f>
        <v>0</v>
      </c>
      <c r="K212" s="132"/>
      <c r="L212" s="28"/>
      <c r="M212" s="133" t="s">
        <v>1</v>
      </c>
      <c r="N212" s="134" t="s">
        <v>41</v>
      </c>
      <c r="P212" s="135">
        <f>O212*H212</f>
        <v>0</v>
      </c>
      <c r="Q212" s="135">
        <v>2.5999999999999998E-4</v>
      </c>
      <c r="R212" s="135">
        <f>Q212*H212</f>
        <v>0.19584343999999998</v>
      </c>
      <c r="S212" s="135">
        <v>0</v>
      </c>
      <c r="T212" s="136">
        <f>S212*H212</f>
        <v>0</v>
      </c>
      <c r="AR212" s="137" t="s">
        <v>204</v>
      </c>
      <c r="AT212" s="137" t="s">
        <v>127</v>
      </c>
      <c r="AU212" s="137" t="s">
        <v>83</v>
      </c>
      <c r="AY212" s="13" t="s">
        <v>123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3" t="s">
        <v>81</v>
      </c>
      <c r="BK212" s="138">
        <f>ROUND(I212*H212,2)</f>
        <v>0</v>
      </c>
      <c r="BL212" s="13" t="s">
        <v>204</v>
      </c>
      <c r="BM212" s="137" t="s">
        <v>415</v>
      </c>
    </row>
    <row r="213" spans="2:65" s="1" customFormat="1" ht="16.5" customHeight="1">
      <c r="B213" s="124"/>
      <c r="C213" s="125" t="s">
        <v>416</v>
      </c>
      <c r="D213" s="125" t="s">
        <v>127</v>
      </c>
      <c r="E213" s="126" t="s">
        <v>417</v>
      </c>
      <c r="F213" s="127" t="s">
        <v>418</v>
      </c>
      <c r="G213" s="128" t="s">
        <v>147</v>
      </c>
      <c r="H213" s="129">
        <v>186.96</v>
      </c>
      <c r="I213" s="130"/>
      <c r="J213" s="131">
        <f>ROUND(I213*H213,2)</f>
        <v>0</v>
      </c>
      <c r="K213" s="132"/>
      <c r="L213" s="28"/>
      <c r="M213" s="133" t="s">
        <v>1</v>
      </c>
      <c r="N213" s="134" t="s">
        <v>41</v>
      </c>
      <c r="P213" s="135">
        <f>O213*H213</f>
        <v>0</v>
      </c>
      <c r="Q213" s="135">
        <v>1.6000000000000001E-4</v>
      </c>
      <c r="R213" s="135">
        <f>Q213*H213</f>
        <v>2.9913600000000002E-2</v>
      </c>
      <c r="S213" s="135">
        <v>0</v>
      </c>
      <c r="T213" s="136">
        <f>S213*H213</f>
        <v>0</v>
      </c>
      <c r="AR213" s="137" t="s">
        <v>204</v>
      </c>
      <c r="AT213" s="137" t="s">
        <v>127</v>
      </c>
      <c r="AU213" s="137" t="s">
        <v>83</v>
      </c>
      <c r="AY213" s="13" t="s">
        <v>123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3" t="s">
        <v>81</v>
      </c>
      <c r="BK213" s="138">
        <f>ROUND(I213*H213,2)</f>
        <v>0</v>
      </c>
      <c r="BL213" s="13" t="s">
        <v>204</v>
      </c>
      <c r="BM213" s="137" t="s">
        <v>419</v>
      </c>
    </row>
    <row r="214" spans="2:65" s="11" customFormat="1" ht="25.9" customHeight="1">
      <c r="B214" s="112"/>
      <c r="D214" s="113" t="s">
        <v>75</v>
      </c>
      <c r="E214" s="114" t="s">
        <v>420</v>
      </c>
      <c r="F214" s="114" t="s">
        <v>421</v>
      </c>
      <c r="I214" s="115"/>
      <c r="J214" s="116">
        <f>BK214</f>
        <v>0</v>
      </c>
      <c r="L214" s="112"/>
      <c r="M214" s="117"/>
      <c r="P214" s="118">
        <f>P215</f>
        <v>0</v>
      </c>
      <c r="R214" s="118">
        <f>R215</f>
        <v>0</v>
      </c>
      <c r="T214" s="119">
        <f>T215</f>
        <v>0</v>
      </c>
      <c r="AR214" s="113" t="s">
        <v>208</v>
      </c>
      <c r="AT214" s="120" t="s">
        <v>75</v>
      </c>
      <c r="AU214" s="120" t="s">
        <v>76</v>
      </c>
      <c r="AY214" s="113" t="s">
        <v>123</v>
      </c>
      <c r="BK214" s="121">
        <f>BK215</f>
        <v>0</v>
      </c>
    </row>
    <row r="215" spans="2:65" s="11" customFormat="1" ht="22.9" customHeight="1">
      <c r="B215" s="112"/>
      <c r="D215" s="113" t="s">
        <v>75</v>
      </c>
      <c r="E215" s="122" t="s">
        <v>422</v>
      </c>
      <c r="F215" s="122" t="s">
        <v>423</v>
      </c>
      <c r="I215" s="115"/>
      <c r="J215" s="123">
        <f>BK215</f>
        <v>0</v>
      </c>
      <c r="L215" s="112"/>
      <c r="M215" s="117"/>
      <c r="P215" s="118">
        <f>P216</f>
        <v>0</v>
      </c>
      <c r="R215" s="118">
        <f>R216</f>
        <v>0</v>
      </c>
      <c r="T215" s="119">
        <f>T216</f>
        <v>0</v>
      </c>
      <c r="AR215" s="113" t="s">
        <v>208</v>
      </c>
      <c r="AT215" s="120" t="s">
        <v>75</v>
      </c>
      <c r="AU215" s="120" t="s">
        <v>81</v>
      </c>
      <c r="AY215" s="113" t="s">
        <v>123</v>
      </c>
      <c r="BK215" s="121">
        <f>BK216</f>
        <v>0</v>
      </c>
    </row>
    <row r="216" spans="2:65" s="1" customFormat="1" ht="16.5" customHeight="1">
      <c r="B216" s="124"/>
      <c r="C216" s="125" t="s">
        <v>424</v>
      </c>
      <c r="D216" s="125" t="s">
        <v>127</v>
      </c>
      <c r="E216" s="126" t="s">
        <v>425</v>
      </c>
      <c r="F216" s="127" t="s">
        <v>426</v>
      </c>
      <c r="G216" s="128" t="s">
        <v>202</v>
      </c>
      <c r="H216" s="129">
        <v>1</v>
      </c>
      <c r="I216" s="130"/>
      <c r="J216" s="131">
        <f>ROUND(I216*H216,2)</f>
        <v>0</v>
      </c>
      <c r="K216" s="132"/>
      <c r="L216" s="28"/>
      <c r="M216" s="154" t="s">
        <v>1</v>
      </c>
      <c r="N216" s="155" t="s">
        <v>41</v>
      </c>
      <c r="O216" s="156"/>
      <c r="P216" s="157">
        <f>O216*H216</f>
        <v>0</v>
      </c>
      <c r="Q216" s="157">
        <v>0</v>
      </c>
      <c r="R216" s="157">
        <f>Q216*H216</f>
        <v>0</v>
      </c>
      <c r="S216" s="157">
        <v>0</v>
      </c>
      <c r="T216" s="158">
        <f>S216*H216</f>
        <v>0</v>
      </c>
      <c r="AR216" s="137" t="s">
        <v>427</v>
      </c>
      <c r="AT216" s="137" t="s">
        <v>127</v>
      </c>
      <c r="AU216" s="137" t="s">
        <v>83</v>
      </c>
      <c r="AY216" s="13" t="s">
        <v>123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3" t="s">
        <v>81</v>
      </c>
      <c r="BK216" s="138">
        <f>ROUND(I216*H216,2)</f>
        <v>0</v>
      </c>
      <c r="BL216" s="13" t="s">
        <v>427</v>
      </c>
      <c r="BM216" s="137" t="s">
        <v>428</v>
      </c>
    </row>
    <row r="217" spans="2:65" s="1" customFormat="1" ht="6.95" customHeight="1">
      <c r="B217" s="40"/>
      <c r="C217" s="41"/>
      <c r="D217" s="41"/>
      <c r="E217" s="41"/>
      <c r="F217" s="41"/>
      <c r="G217" s="41"/>
      <c r="H217" s="41"/>
      <c r="I217" s="41"/>
      <c r="J217" s="41"/>
      <c r="K217" s="41"/>
      <c r="L217" s="28"/>
    </row>
  </sheetData>
  <autoFilter ref="C129:K216"/>
  <mergeCells count="6">
    <mergeCell ref="E122:H12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2023-4-24-ZS - Stavební ú...</vt:lpstr>
      <vt:lpstr>'2023-4-24-ZS - Stavební ú...'!Názvy_tisku</vt:lpstr>
      <vt:lpstr>'Rekapitulace stavby'!Názvy_tisku</vt:lpstr>
      <vt:lpstr>'2023-4-24-ZS - Stavební ú...'!Oblast_tisku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hrabra</cp:lastModifiedBy>
  <dcterms:created xsi:type="dcterms:W3CDTF">2023-05-18T14:46:28Z</dcterms:created>
  <dcterms:modified xsi:type="dcterms:W3CDTF">2023-05-19T10:02:56Z</dcterms:modified>
</cp:coreProperties>
</file>